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S:\KommunalKita\VORLAGEN\MELDUNGEN\"/>
    </mc:Choice>
  </mc:AlternateContent>
  <xr:revisionPtr revIDLastSave="0" documentId="13_ncr:1_{A8800FCC-42BB-4475-AEAC-1017953C9CB5}" xr6:coauthVersionLast="36" xr6:coauthVersionMax="36" xr10:uidLastSave="{00000000-0000-0000-0000-000000000000}"/>
  <bookViews>
    <workbookView xWindow="0" yWindow="0" windowWidth="28800" windowHeight="12885" tabRatio="743" xr2:uid="{00000000-000D-0000-FFFF-FFFF00000000}"/>
  </bookViews>
  <sheets>
    <sheet name="Quartale I-IV" sheetId="10" r:id="rId1"/>
    <sheet name="Personalmeldung" sheetId="11" r:id="rId2"/>
    <sheet name="Anlage 1 Pauschale Quartal I-IV" sheetId="8" r:id="rId3"/>
    <sheet name="Testberechnung" sheetId="12" r:id="rId4"/>
    <sheet name="Berufsabschlüsse" sheetId="6" r:id="rId5"/>
  </sheets>
  <externalReferences>
    <externalReference r:id="rId6"/>
  </externalReferences>
  <definedNames>
    <definedName name="_xlnm.Print_Area" localSheetId="0">'Quartale I-IV'!$B$2:$L$166</definedName>
    <definedName name="_xlnm.Print_Titles" localSheetId="1">Personalmeldung!$20:$21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4" i="10" l="1"/>
  <c r="L33" i="10"/>
  <c r="F16" i="10"/>
  <c r="E36" i="8"/>
  <c r="A177" i="11"/>
  <c r="D160" i="10"/>
  <c r="J5" i="12"/>
  <c r="A3" i="8"/>
  <c r="O2" i="11"/>
  <c r="I24" i="12" l="1"/>
  <c r="F20" i="12"/>
  <c r="F19" i="12"/>
  <c r="F18" i="12"/>
  <c r="F15" i="12"/>
  <c r="F14" i="12"/>
  <c r="F13" i="12"/>
  <c r="F12" i="12"/>
  <c r="F11" i="12"/>
  <c r="D65" i="10" l="1"/>
  <c r="E81" i="10"/>
  <c r="E80" i="10"/>
  <c r="D81" i="10"/>
  <c r="D80" i="10"/>
  <c r="H58" i="10"/>
  <c r="H51" i="10"/>
  <c r="H34" i="10"/>
  <c r="H33" i="10"/>
  <c r="H25" i="10"/>
  <c r="H24" i="10"/>
  <c r="H16" i="10"/>
  <c r="G11" i="12" s="1"/>
  <c r="H29" i="8" l="1"/>
  <c r="B2" i="10" l="1"/>
  <c r="T13" i="10"/>
  <c r="G81" i="10"/>
  <c r="F58" i="10"/>
  <c r="F51" i="10"/>
  <c r="F44" i="10"/>
  <c r="F34" i="10"/>
  <c r="E15" i="12" s="1"/>
  <c r="F25" i="10"/>
  <c r="O22" i="11" l="1"/>
  <c r="L3" i="12" l="1"/>
  <c r="B5" i="12"/>
  <c r="B3" i="12"/>
  <c r="I80" i="12" l="1"/>
  <c r="K61" i="12" l="1"/>
  <c r="L92" i="12" s="1"/>
  <c r="K53" i="12"/>
  <c r="K48" i="12"/>
  <c r="K49" i="12"/>
  <c r="K47" i="12"/>
  <c r="J20" i="12"/>
  <c r="I20" i="12"/>
  <c r="I19" i="12"/>
  <c r="I18" i="12"/>
  <c r="H20" i="12"/>
  <c r="H19" i="12"/>
  <c r="H18" i="12"/>
  <c r="D20" i="12"/>
  <c r="D19" i="12"/>
  <c r="D18" i="12"/>
  <c r="C20" i="12"/>
  <c r="C19" i="12"/>
  <c r="C18" i="12"/>
  <c r="J15" i="12"/>
  <c r="I15" i="12"/>
  <c r="I14" i="12"/>
  <c r="I13" i="12"/>
  <c r="I12" i="12"/>
  <c r="I11" i="12"/>
  <c r="H15" i="12"/>
  <c r="H14" i="12"/>
  <c r="H13" i="12"/>
  <c r="H12" i="12"/>
  <c r="H11" i="12"/>
  <c r="D13" i="12"/>
  <c r="D14" i="12"/>
  <c r="D15" i="12"/>
  <c r="D12" i="12"/>
  <c r="D11" i="12"/>
  <c r="C11" i="12"/>
  <c r="C15" i="12"/>
  <c r="C14" i="12"/>
  <c r="C13" i="12"/>
  <c r="C12" i="12"/>
  <c r="Q56" i="12"/>
  <c r="P56" i="12"/>
  <c r="O56" i="12"/>
  <c r="I21" i="12" l="1"/>
  <c r="D21" i="12"/>
  <c r="H21" i="12"/>
  <c r="C21" i="12"/>
  <c r="H16" i="12"/>
  <c r="I16" i="12"/>
  <c r="D16" i="12"/>
  <c r="C16" i="12"/>
  <c r="I22" i="12" l="1"/>
  <c r="D22" i="12"/>
  <c r="F90" i="12"/>
  <c r="A93" i="12"/>
  <c r="F93" i="12"/>
  <c r="C22" i="12"/>
  <c r="F89" i="12"/>
  <c r="A86" i="12"/>
  <c r="H22" i="12"/>
  <c r="K111" i="10" l="1"/>
  <c r="K43" i="12" s="1"/>
  <c r="T135" i="11" l="1"/>
  <c r="T137" i="11"/>
  <c r="T139" i="11"/>
  <c r="T141" i="11"/>
  <c r="T143" i="11"/>
  <c r="T145" i="11"/>
  <c r="T147" i="11"/>
  <c r="T149" i="11"/>
  <c r="S135" i="11"/>
  <c r="S137" i="11"/>
  <c r="S139" i="11"/>
  <c r="S141" i="11"/>
  <c r="S143" i="11"/>
  <c r="S145" i="11"/>
  <c r="S147" i="11"/>
  <c r="S149" i="11"/>
  <c r="R135" i="11"/>
  <c r="R137" i="11"/>
  <c r="R139" i="11"/>
  <c r="R141" i="11"/>
  <c r="R143" i="11"/>
  <c r="R145" i="11"/>
  <c r="R147" i="11"/>
  <c r="R149" i="11"/>
  <c r="Q135" i="11"/>
  <c r="Q137" i="11"/>
  <c r="Q139" i="11"/>
  <c r="Q141" i="11"/>
  <c r="Q143" i="11"/>
  <c r="Q145" i="11"/>
  <c r="Q147" i="11"/>
  <c r="Q149" i="11"/>
  <c r="K134" i="10" l="1"/>
  <c r="K65" i="12" l="1"/>
  <c r="E83" i="10"/>
  <c r="E82" i="10"/>
  <c r="E79" i="10"/>
  <c r="E78" i="10"/>
  <c r="D83" i="10"/>
  <c r="D82" i="10"/>
  <c r="G80" i="10"/>
  <c r="D79" i="10"/>
  <c r="D78" i="10"/>
  <c r="G83" i="10" l="1"/>
  <c r="E84" i="10"/>
  <c r="G78" i="10"/>
  <c r="F78" i="10"/>
  <c r="G82" i="10"/>
  <c r="F79" i="10"/>
  <c r="H79" i="10" s="1"/>
  <c r="G79" i="10"/>
  <c r="F83" i="10"/>
  <c r="H83" i="10" s="1"/>
  <c r="F82" i="10"/>
  <c r="H82" i="10" s="1"/>
  <c r="F81" i="10"/>
  <c r="H81" i="10" s="1"/>
  <c r="F80" i="10"/>
  <c r="H80" i="10" s="1"/>
  <c r="F5" i="8"/>
  <c r="F84" i="10" l="1"/>
  <c r="G84" i="10"/>
  <c r="H78" i="10"/>
  <c r="H84" i="10" s="1"/>
  <c r="O36" i="11"/>
  <c r="O29" i="11"/>
  <c r="I42" i="8" l="1"/>
  <c r="T47" i="11" l="1"/>
  <c r="S49" i="11"/>
  <c r="S51" i="11"/>
  <c r="S53" i="11"/>
  <c r="S55" i="11"/>
  <c r="S57" i="11"/>
  <c r="S59" i="11"/>
  <c r="S61" i="11"/>
  <c r="S63" i="11"/>
  <c r="S65" i="11"/>
  <c r="S67" i="11"/>
  <c r="S69" i="11"/>
  <c r="S71" i="11"/>
  <c r="S73" i="11"/>
  <c r="S75" i="11"/>
  <c r="S77" i="11"/>
  <c r="S79" i="11"/>
  <c r="S81" i="11"/>
  <c r="S83" i="11"/>
  <c r="S85" i="11"/>
  <c r="S87" i="11"/>
  <c r="S89" i="11"/>
  <c r="S91" i="11"/>
  <c r="S93" i="11"/>
  <c r="S95" i="11"/>
  <c r="S97" i="11"/>
  <c r="S99" i="11"/>
  <c r="S101" i="11"/>
  <c r="S103" i="11"/>
  <c r="S105" i="11"/>
  <c r="S107" i="11"/>
  <c r="S109" i="11"/>
  <c r="S111" i="11"/>
  <c r="S113" i="11"/>
  <c r="S115" i="11"/>
  <c r="S117" i="11"/>
  <c r="S119" i="11"/>
  <c r="S121" i="11"/>
  <c r="S123" i="11"/>
  <c r="S125" i="11"/>
  <c r="S127" i="11"/>
  <c r="S129" i="11"/>
  <c r="S131" i="11"/>
  <c r="S133" i="11"/>
  <c r="S47" i="11"/>
  <c r="R47" i="11"/>
  <c r="T49" i="11"/>
  <c r="T51" i="11"/>
  <c r="T53" i="11"/>
  <c r="T55" i="11"/>
  <c r="T57" i="11"/>
  <c r="T59" i="11"/>
  <c r="T61" i="11"/>
  <c r="T63" i="11"/>
  <c r="T65" i="11"/>
  <c r="T67" i="11"/>
  <c r="T69" i="11"/>
  <c r="T71" i="11"/>
  <c r="T73" i="11"/>
  <c r="T75" i="11"/>
  <c r="T77" i="11"/>
  <c r="T79" i="11"/>
  <c r="T81" i="11"/>
  <c r="T83" i="11"/>
  <c r="T85" i="11"/>
  <c r="T87" i="11"/>
  <c r="T89" i="11"/>
  <c r="T91" i="11"/>
  <c r="T93" i="11"/>
  <c r="T95" i="11"/>
  <c r="T97" i="11"/>
  <c r="T99" i="11"/>
  <c r="T101" i="11"/>
  <c r="T103" i="11"/>
  <c r="T105" i="11"/>
  <c r="T107" i="11"/>
  <c r="T109" i="11"/>
  <c r="T111" i="11"/>
  <c r="T113" i="11"/>
  <c r="T115" i="11"/>
  <c r="T117" i="11"/>
  <c r="T119" i="11"/>
  <c r="T121" i="11"/>
  <c r="T123" i="11"/>
  <c r="T125" i="11"/>
  <c r="T127" i="11"/>
  <c r="T129" i="11"/>
  <c r="T131" i="11"/>
  <c r="T133" i="11"/>
  <c r="Q49" i="11"/>
  <c r="Q51" i="11"/>
  <c r="Q53" i="11"/>
  <c r="Q55" i="11"/>
  <c r="Q57" i="11"/>
  <c r="Q59" i="11"/>
  <c r="Q61" i="11"/>
  <c r="Q63" i="11"/>
  <c r="Q65" i="11"/>
  <c r="Q67" i="11"/>
  <c r="Q69" i="11"/>
  <c r="Q71" i="11"/>
  <c r="Q73" i="11"/>
  <c r="Q75" i="11"/>
  <c r="Q77" i="11"/>
  <c r="Q79" i="11"/>
  <c r="Q81" i="11"/>
  <c r="Q83" i="11"/>
  <c r="Q85" i="11"/>
  <c r="Q87" i="11"/>
  <c r="Q89" i="11"/>
  <c r="Q91" i="11"/>
  <c r="Q93" i="11"/>
  <c r="Q95" i="11"/>
  <c r="Q97" i="11"/>
  <c r="Q99" i="11"/>
  <c r="Q101" i="11"/>
  <c r="Q103" i="11"/>
  <c r="Q105" i="11"/>
  <c r="Q107" i="11"/>
  <c r="Q109" i="11"/>
  <c r="Q111" i="11"/>
  <c r="Q113" i="11"/>
  <c r="Q115" i="11"/>
  <c r="Q117" i="11"/>
  <c r="Q119" i="11"/>
  <c r="Q121" i="11"/>
  <c r="Q123" i="11"/>
  <c r="Q125" i="11"/>
  <c r="Q127" i="11"/>
  <c r="Q129" i="11"/>
  <c r="Q131" i="11"/>
  <c r="Q133" i="11"/>
  <c r="Q47" i="11"/>
  <c r="R49" i="11"/>
  <c r="R51" i="11"/>
  <c r="R53" i="11"/>
  <c r="R55" i="11"/>
  <c r="R57" i="11"/>
  <c r="R59" i="11"/>
  <c r="R61" i="11"/>
  <c r="R63" i="11"/>
  <c r="R65" i="11"/>
  <c r="R67" i="11"/>
  <c r="R69" i="11"/>
  <c r="R71" i="11"/>
  <c r="R73" i="11"/>
  <c r="R75" i="11"/>
  <c r="R77" i="11"/>
  <c r="R79" i="11"/>
  <c r="R81" i="11"/>
  <c r="R83" i="11"/>
  <c r="R85" i="11"/>
  <c r="R87" i="11"/>
  <c r="R89" i="11"/>
  <c r="R91" i="11"/>
  <c r="R93" i="11"/>
  <c r="R95" i="11"/>
  <c r="R97" i="11"/>
  <c r="R99" i="11"/>
  <c r="R101" i="11"/>
  <c r="R103" i="11"/>
  <c r="R105" i="11"/>
  <c r="R107" i="11"/>
  <c r="R109" i="11"/>
  <c r="R111" i="11"/>
  <c r="R113" i="11"/>
  <c r="R115" i="11"/>
  <c r="R117" i="11"/>
  <c r="R119" i="11"/>
  <c r="R121" i="11"/>
  <c r="R123" i="11"/>
  <c r="R125" i="11"/>
  <c r="R127" i="11"/>
  <c r="R129" i="11"/>
  <c r="R131" i="11"/>
  <c r="R133" i="11"/>
  <c r="K155" i="10" l="1"/>
  <c r="K98" i="10"/>
  <c r="I100" i="10"/>
  <c r="H32" i="12" s="1"/>
  <c r="I99" i="10"/>
  <c r="H31" i="12" s="1"/>
  <c r="I101" i="10"/>
  <c r="K156" i="10"/>
  <c r="L156" i="10" s="1"/>
  <c r="K101" i="10" l="1"/>
  <c r="K33" i="12" s="1"/>
  <c r="H33" i="12"/>
  <c r="K158" i="10"/>
  <c r="K30" i="12"/>
  <c r="L155" i="10"/>
  <c r="Q164" i="10"/>
  <c r="Q162" i="10"/>
  <c r="K65" i="10"/>
  <c r="J65" i="10"/>
  <c r="G65" i="10"/>
  <c r="F21" i="12" s="1"/>
  <c r="I26" i="12" s="1"/>
  <c r="E65" i="10"/>
  <c r="G20" i="12"/>
  <c r="E20" i="12"/>
  <c r="L51" i="10"/>
  <c r="J19" i="12" s="1"/>
  <c r="G19" i="12"/>
  <c r="E19" i="12"/>
  <c r="L44" i="10"/>
  <c r="J18" i="12" s="1"/>
  <c r="G18" i="12"/>
  <c r="E18" i="12"/>
  <c r="K42" i="10"/>
  <c r="J42" i="10"/>
  <c r="G42" i="10"/>
  <c r="F16" i="12" s="1"/>
  <c r="E42" i="10"/>
  <c r="D42" i="10"/>
  <c r="G15" i="12"/>
  <c r="J14" i="12"/>
  <c r="G14" i="12"/>
  <c r="F33" i="10"/>
  <c r="E14" i="12" s="1"/>
  <c r="P32" i="10"/>
  <c r="L25" i="10"/>
  <c r="J13" i="12" s="1"/>
  <c r="G13" i="12"/>
  <c r="E13" i="12"/>
  <c r="L24" i="10"/>
  <c r="J12" i="12" s="1"/>
  <c r="G12" i="12"/>
  <c r="F24" i="10"/>
  <c r="E12" i="12" s="1"/>
  <c r="T16" i="10"/>
  <c r="L16" i="10"/>
  <c r="J11" i="12" s="1"/>
  <c r="E11" i="12"/>
  <c r="T15" i="10"/>
  <c r="T14" i="10"/>
  <c r="V10" i="10"/>
  <c r="Q7" i="10"/>
  <c r="F22" i="12" l="1"/>
  <c r="I25" i="12" s="1"/>
  <c r="J25" i="12" s="1"/>
  <c r="K90" i="10"/>
  <c r="K131" i="10" s="1"/>
  <c r="J21" i="12"/>
  <c r="E16" i="12"/>
  <c r="I41" i="8"/>
  <c r="G21" i="12"/>
  <c r="E21" i="12"/>
  <c r="J16" i="12"/>
  <c r="E87" i="12" s="1"/>
  <c r="G16" i="12"/>
  <c r="J82" i="10"/>
  <c r="K124" i="10"/>
  <c r="K56" i="12" s="1"/>
  <c r="D84" i="10"/>
  <c r="K120" i="10"/>
  <c r="K52" i="12" s="1"/>
  <c r="L88" i="12" s="1"/>
  <c r="E85" i="12" l="1"/>
  <c r="C85" i="12"/>
  <c r="E86" i="12"/>
  <c r="G22" i="12"/>
  <c r="C86" i="12"/>
  <c r="C87" i="12"/>
  <c r="K77" i="12"/>
  <c r="K89" i="10"/>
  <c r="K62" i="12"/>
  <c r="L91" i="12" s="1"/>
  <c r="K142" i="10"/>
  <c r="K72" i="12" s="1"/>
  <c r="K148" i="10"/>
  <c r="K99" i="10" l="1"/>
  <c r="K100" i="10"/>
  <c r="K32" i="12" s="1"/>
  <c r="K31" i="12" l="1"/>
  <c r="K35" i="12" s="1"/>
  <c r="K141" i="10"/>
  <c r="K71" i="12" s="1"/>
  <c r="K143" i="10"/>
  <c r="K73" i="12" s="1"/>
  <c r="I78" i="12" s="1"/>
  <c r="F85" i="12" s="1"/>
  <c r="I85" i="12" s="1"/>
  <c r="L85" i="12" s="1"/>
  <c r="K103" i="10"/>
  <c r="F87" i="12" l="1"/>
  <c r="F86" i="12"/>
  <c r="I86" i="12" l="1"/>
  <c r="L86" i="12" s="1"/>
  <c r="I87" i="12"/>
  <c r="L87" i="12" s="1"/>
  <c r="L89" i="12" l="1"/>
  <c r="L90" i="12" s="1"/>
  <c r="L93" i="12" s="1"/>
</calcChain>
</file>

<file path=xl/sharedStrings.xml><?xml version="1.0" encoding="utf-8"?>
<sst xmlns="http://schemas.openxmlformats.org/spreadsheetml/2006/main" count="496" uniqueCount="382">
  <si>
    <t>Stunden</t>
  </si>
  <si>
    <t>Kinderkrippe</t>
  </si>
  <si>
    <t>Kindergarten</t>
  </si>
  <si>
    <t>Hort</t>
  </si>
  <si>
    <t>Kita:</t>
  </si>
  <si>
    <t xml:space="preserve">  Kita-Nr.:</t>
  </si>
  <si>
    <t>Jahr:</t>
  </si>
  <si>
    <t>Träger:</t>
  </si>
  <si>
    <t>Kleinmachnow</t>
  </si>
  <si>
    <t>Potsdam</t>
  </si>
  <si>
    <t>ja</t>
  </si>
  <si>
    <t>Betreuungszeit</t>
  </si>
  <si>
    <t>Hort Betreuungszeiten</t>
  </si>
  <si>
    <t>Nuthetal</t>
  </si>
  <si>
    <t>Berlin</t>
  </si>
  <si>
    <t>nein</t>
  </si>
  <si>
    <t>vertr. vergeb.</t>
  </si>
  <si>
    <t>Stellen-Soll</t>
  </si>
  <si>
    <t>Stahnsdorf</t>
  </si>
  <si>
    <t>Brandenburg/ Havel</t>
  </si>
  <si>
    <t>Plätze</t>
  </si>
  <si>
    <t>Krippe</t>
  </si>
  <si>
    <t>Teltow</t>
  </si>
  <si>
    <t>LK Teltow-Fläming</t>
  </si>
  <si>
    <t>bis 6 Stunden LK PM</t>
  </si>
  <si>
    <t>Beelitz</t>
  </si>
  <si>
    <t>LK Havelland</t>
  </si>
  <si>
    <t xml:space="preserve">davon aus: *)  </t>
  </si>
  <si>
    <t>Michendorf</t>
  </si>
  <si>
    <t>Sachsen-Anhalt</t>
  </si>
  <si>
    <t>Schwielowsee</t>
  </si>
  <si>
    <t>andere</t>
  </si>
  <si>
    <t>Seddiner See</t>
  </si>
  <si>
    <t>Werder/ Havel</t>
  </si>
  <si>
    <t>Amt Beetzsee</t>
  </si>
  <si>
    <t>Groß Kreutz/ Havel</t>
  </si>
  <si>
    <t>Kloster Lehnin</t>
  </si>
  <si>
    <t>davon Kinder von Asyl.</t>
  </si>
  <si>
    <t>Amt Wusterwitz</t>
  </si>
  <si>
    <t>über 6 bis 8 Stunden LK PM</t>
  </si>
  <si>
    <t>Amt Ziesar</t>
  </si>
  <si>
    <t>Bad Belzig</t>
  </si>
  <si>
    <t>Amt Brück</t>
  </si>
  <si>
    <t>Amt Niemegk</t>
  </si>
  <si>
    <t>Treuenbrietzen</t>
  </si>
  <si>
    <t>Wiesenburg/ Mark</t>
  </si>
  <si>
    <t xml:space="preserve">über 8 Stunden </t>
  </si>
  <si>
    <t>gesamt LK PM</t>
  </si>
  <si>
    <t>bis 6 Stunden a. ört. Träger</t>
  </si>
  <si>
    <t xml:space="preserve">davon aus: **)  </t>
  </si>
  <si>
    <t>über 6 bis 8 Stunden a. ört. Träger</t>
  </si>
  <si>
    <t>davon aus: **)</t>
  </si>
  <si>
    <t>gesamt a. örtl. Träger</t>
  </si>
  <si>
    <t>abzügl. Stellen nach §§ 27 u. 35a SGB VIII und § 99 i.V.m. § 113 Abs. 1 und 2 Nr. 3 und § 79 Abs. 1 und 2 SGB IX</t>
  </si>
  <si>
    <t>abzügl. Stellen zur Sprachstandsförderung</t>
  </si>
  <si>
    <t>abzügl. "Konsultationsstunden" § 10 (2) - § 10 (4) KitaPersV (Gutschein)</t>
  </si>
  <si>
    <t>abzügl. Asyl-Kd. aus Übergangswohnheimen</t>
  </si>
  <si>
    <t>abzügl. Stellen zum Landesprogramm "Kiez-Kita"</t>
  </si>
  <si>
    <t>abzügl. Stellen für Projekt "Inklusive Kita" des Landkreises</t>
  </si>
  <si>
    <t>Gesamt-Stellen-Soll LK PM</t>
  </si>
  <si>
    <t>Durchschnittssatz:</t>
  </si>
  <si>
    <t>Leitungsanteil 85% Zuschuss</t>
  </si>
  <si>
    <t>Antragsteller:                    Datum, Stempel, Unterschrift</t>
  </si>
  <si>
    <t>*)   die Ämter, amtsfreien Gemeinden oder Städte im LK PM sind namentlich zu benennen</t>
  </si>
  <si>
    <t>**) die anderen örtlichen Träger der öffentlichen Jugendhilfe sind namentlich zu benennen</t>
  </si>
  <si>
    <t>Dateiversion: 01.12.2022</t>
  </si>
  <si>
    <t>Anlage 1 auf Pauschalen gemäß § 56 Abs. 1 KitaG</t>
  </si>
  <si>
    <t>Name der Einrichtung:</t>
  </si>
  <si>
    <t xml:space="preserve">Hier tragen Sie die Beitragsbefreiung aufgeschlüsselt nach Alter und Begründung ein. </t>
  </si>
  <si>
    <r>
      <t xml:space="preserve">Hinweis: Für die Befreiungen nach Nummer 1-6 sind </t>
    </r>
    <r>
      <rPr>
        <b/>
        <u/>
        <sz val="10"/>
        <color theme="1"/>
        <rFont val="Arial"/>
        <family val="2"/>
      </rPr>
      <t>keine</t>
    </r>
    <r>
      <rPr>
        <sz val="10"/>
        <color theme="1"/>
        <rFont val="Arial"/>
        <family val="2"/>
      </rPr>
      <t xml:space="preserve"> Mehrfachmeldungen möglich. 
Jedes Kind aus der jeweiligen Stichtagsmeldung darf nur einmal eingetragen werden.</t>
    </r>
  </si>
  <si>
    <t>Gemäß § 2 KitaBBV (bis zum 31.12.2022) bzw. 
gemäß § 50 Abs. 1 KitaG (ab dem 01.01.2023)</t>
  </si>
  <si>
    <t>Anzahl KK</t>
  </si>
  <si>
    <t>Anzahl Hort</t>
  </si>
  <si>
    <t>Befreiung, da Leistungsbescheid nach SGB II</t>
  </si>
  <si>
    <t>Befreiung, da Leistungsbescheid nach 3. und 4. Kapitel SGB XII</t>
  </si>
  <si>
    <t>Befreiung, da Leistungsbescheid nach AsylbLG</t>
  </si>
  <si>
    <t>Befreiung, da Leistungsbescheid KiZ</t>
  </si>
  <si>
    <t>Befreiung, da Leistungsbescheid nach WoGG</t>
  </si>
  <si>
    <t>Befreiung, da Geringverdiener mit Nettohaushaltseinkommen unter 20.000 € / Jahr</t>
  </si>
  <si>
    <t>Gemäß § 50 Abs. 2 KitaG (ab dem 01.01.2023)</t>
  </si>
  <si>
    <t>Befreiung, da Nettohaushaltseinkommen höher als 20.000,01 €  unter 35.000 € / Jahr</t>
  </si>
  <si>
    <t>Gemäß § 51 KitaG (ab dem 01.01.2023) tatsächliche Beitragsbegrenzung</t>
  </si>
  <si>
    <t>Nettohaushaltseinkommen höher als 35.000,01 € unter 40.000 € / Jahr</t>
  </si>
  <si>
    <t>Nettohaushaltseinkommen höher als 40.000,01 € unter 45.000 € / Jahr</t>
  </si>
  <si>
    <t>Nettohaushaltseinkommen höher als 45.000,01 € unter 50.000 € / Jahr</t>
  </si>
  <si>
    <t>Nettohaushaltseinkommen höher als 50.000,01 € unter 55.000 € / Jahr</t>
  </si>
  <si>
    <t>Insgesamt Nettohaushaltseinkommen höher als 35.000,01 € unter 55.000 € / Jahr</t>
  </si>
  <si>
    <t>voraussichtlicher Erstattungsbetrag</t>
  </si>
  <si>
    <t>Wir bestätigen, dass vorstehende Angaben wahr und vollständig sind.</t>
  </si>
  <si>
    <t>Die für den Nachweis der Erstattungsvoraussetzungen notwendigen Unterlagen liegen vor.</t>
  </si>
  <si>
    <t>Ort, Datum</t>
  </si>
  <si>
    <t>Name und Unterschrift der zur Vertretung berechtigten Person</t>
  </si>
  <si>
    <t>Prüfung:</t>
  </si>
  <si>
    <t xml:space="preserve">Lt. Stichtagsmeldung wurden </t>
  </si>
  <si>
    <t>Kinder gemeldet</t>
  </si>
  <si>
    <t xml:space="preserve">Lt Anlage wurden </t>
  </si>
  <si>
    <t xml:space="preserve">Die Gesamtanzahl der Kinder hat mit den gemeldeten Kinder lt. Stichtagsmeldung  übereinzustimmen! </t>
  </si>
  <si>
    <t>Diplom oder Bachelor Sport-, Kunst-, Theater- und Musikpädagogik</t>
  </si>
  <si>
    <t>Diplom oder Bachelor Sprachheilpädagogik</t>
  </si>
  <si>
    <t>Diplom-Pädagoginnen und Diplom-Pädagogen</t>
  </si>
  <si>
    <t>staatlich anerkannte Heilpädagoginnen und staatlich anerkannte Heilpädagogen</t>
  </si>
  <si>
    <t>staatlich anerkannte Sozialarbeiterinnen und staatlich anerkannte Sozialarbeiter ohne Studienschwerpunkt im Bereich Erziehung, Bildung und Betreuung in der Kindheit</t>
  </si>
  <si>
    <t>staatlich anerkannte Sozialpädagoginnen und staatlich anerkannte Sozialpädagogen ohne Studienschwerpunkt im Bereich Erziehung, Bildung und Betreuung in der Kindheit</t>
  </si>
  <si>
    <t>Diplom oder Bachelor Soziale Arbeit ohne staatliche Anerkennung und ohne Studienschwerpunkt im Bereich Erziehung, Bildung und Betreuung</t>
  </si>
  <si>
    <t>Diplom oder Bachelor Sozialpädagogik ohne staatliche Anerkennung und ohne Studienschwerpunkt im Bereich Erziehung, Bildung und Betreuung</t>
  </si>
  <si>
    <t>Bachelor in angewandten Kindheitswissenschaften</t>
  </si>
  <si>
    <t>Bachelor in Bildungs- und Erziehungswissenschaften</t>
  </si>
  <si>
    <t>Bachelor in Bildung, Erziehung und Qualitätssicherung</t>
  </si>
  <si>
    <t>Rehabilitationspädagoginnen und Rehabilitationspädagogen</t>
  </si>
  <si>
    <t>Bildungswissenschaftlerinnen und Bildungswissenschaftler</t>
  </si>
  <si>
    <t>Diplomerzieherinnen und Diplomerzieher</t>
  </si>
  <si>
    <t>Diplomvorschulerzieherinnen und Diplomvorschulerzieher</t>
  </si>
  <si>
    <t>Diplomlehrerinnen und Diplomlehrer</t>
  </si>
  <si>
    <t>Mindestbetreuungsumfang</t>
  </si>
  <si>
    <t>verlängerte Betreuungszeiten</t>
  </si>
  <si>
    <t xml:space="preserve">Magister oder Bachelor im Hauptfach Erziehungswissenschaften, </t>
  </si>
  <si>
    <t xml:space="preserve">erstes und zweites Staatsexamen Lehramt an einer Universität oder pädagogischen Hochschule, </t>
  </si>
  <si>
    <t xml:space="preserve">Pädagogische Fachkräfte nach § 9 Absatz 2, </t>
  </si>
  <si>
    <t xml:space="preserve">Gemeindepädagoginnen und Gemeindepädagogen und </t>
  </si>
  <si>
    <t xml:space="preserve">Religionspädagoginnen und Religionspädagogen. </t>
  </si>
  <si>
    <t xml:space="preserve">Betreuungskräfte gemäß § 7, die gemäß Erzieheranerkennungsverordnung den Fachkräften nach § 9 Nummer 1 für den Teilbereich Krippe, Kindergarten und Hort gleichgestellt sind, </t>
  </si>
  <si>
    <t>Betreuungskräfte gemäß § 7, die über gleichwertige Fähigkeiten im Sinne des § 7 des Brandenburgischen Sozialberufsgesetzes verfügen, insbesondere Absolventinnen und Absolventen der „Tätigkeitsbegleitenden Qualifizierung zur Erzieherin/zum Erzieher für den Bereich der Kindertagesbetreuung im Land Brandenburg“</t>
  </si>
  <si>
    <t>Betreuungskräfte gemäß § 7, die nach § 9 des Brandenburgischen Sozialberufsgesetzes oder nach vergleichbaren Bestimmungen anderer Länder der Bundesrepublik Deutschland für den Teilbereich der Kindertagesbetreuung als gleichwertig anerkannt sind</t>
  </si>
  <si>
    <t xml:space="preserve">Diplom oder Bachelor Psychologie mit erfolgreich abgeschlossener Qualifizierungsmaßnahme nach § 10 Absatz 2 </t>
  </si>
  <si>
    <t xml:space="preserve">staatlich anerkannte Heilerziehungspflegerinnen und staatlich anerkannte Heilerziehungspfleger mit erfolgreich abgeschlossener Qualifizierungsmaßnahme nach § 10 Absatz 2 </t>
  </si>
  <si>
    <t xml:space="preserve">Heilerziehungsdiakoninnen und Heilerziehungsdiakonen mit erfolgreich abgeschlossener Qualifizierungsmaßnahme nach § 10 Absatz 2 </t>
  </si>
  <si>
    <t xml:space="preserve">Leitungskräften nach § 13 </t>
  </si>
  <si>
    <t>Anzahl der Kinder</t>
  </si>
  <si>
    <t>Stellenumfänge</t>
  </si>
  <si>
    <t>Fachkräften mit anderen Berufsqualifikationen nach § 10 Absatz 1</t>
  </si>
  <si>
    <t>tätigkeitsbegleitende Qualifikation (70 %), § 17 Abs.1 S.2 Nr. 3 KitaPersV</t>
  </si>
  <si>
    <t>Ergänzungskräfte gemäß § 12 KitaPersV  (80 %), § 17 Abs.1 S.2 Nr. 2 KitaPersV</t>
  </si>
  <si>
    <t xml:space="preserve">staatlich anerkannte Erzieherinnen und Erzieher, </t>
  </si>
  <si>
    <t xml:space="preserve">staatlich anerkannte Erzieherinnen und Erzieher für 0- bis 10-Jährige, </t>
  </si>
  <si>
    <t xml:space="preserve">staatlich anerkannte Kindheitspädagoginnen und Kindheitspädagogen, </t>
  </si>
  <si>
    <t>staatlich anerkannte Sozialpädagoginnen und Sozialpädagogen mit einem Studienschwerpunkt im Bereich Erziehung, Bildung und Betreuung in der Kindheit</t>
  </si>
  <si>
    <t>Absolventinnen und Absolventen von Hochschulstudiengängen und Berufsakademien im Bereich Erziehung, Bildung und Betreuung in der Kindheit</t>
  </si>
  <si>
    <t>Säuglings- und Kinderkrankenschwestern und Säuglings- und Kinderkrankenpfleger</t>
  </si>
  <si>
    <t>Gesundheits- und Kinderkrankenpflegerinnen und Gesundheits- und Kinderkrankenpfleger</t>
  </si>
  <si>
    <t>anerkannte und gleichwertige Fachkräfte nach § 11</t>
  </si>
  <si>
    <r>
      <t>Personen, die an einer</t>
    </r>
    <r>
      <rPr>
        <sz val="11"/>
        <color rgb="FFFF0000"/>
        <rFont val="Calibri"/>
        <family val="2"/>
        <scheme val="minor"/>
      </rPr>
      <t xml:space="preserve"> tätigkeitsbegleitenden Qualifizierung</t>
    </r>
    <r>
      <rPr>
        <sz val="11"/>
        <color theme="1"/>
        <rFont val="Calibri"/>
        <family val="2"/>
        <scheme val="minor"/>
      </rPr>
      <t xml:space="preserve"> zur Erlangung einer Berufsqualifikation gemäß § 9, § 10 Absatz 1 und § 11 teilnehmen</t>
    </r>
  </si>
  <si>
    <t>1.  Eingabe Kinderzahlen und Eingaben Kostenausgleich</t>
  </si>
  <si>
    <r>
      <t xml:space="preserve">Gesamtkinderzahl </t>
    </r>
    <r>
      <rPr>
        <sz val="12"/>
        <rFont val="Arial"/>
        <family val="2"/>
      </rPr>
      <t>(Summe gemeldete Kinder):</t>
    </r>
  </si>
  <si>
    <r>
      <t xml:space="preserve">Kapazität der Einrichtung </t>
    </r>
    <r>
      <rPr>
        <sz val="12"/>
        <rFont val="Arial"/>
        <family val="2"/>
      </rPr>
      <t>(gemäß Betriebserlaubnis):</t>
    </r>
  </si>
  <si>
    <t>2.  Pädagogischer Mehrbedarf gemäß § 35 a SGB VIII und/oder § 113 SGB IX</t>
  </si>
  <si>
    <t>KK bis 6 Stunden</t>
  </si>
  <si>
    <t>KK über 6 Stunden</t>
  </si>
  <si>
    <t>KG bis 6 Stunden</t>
  </si>
  <si>
    <t>KG über 6 Stunden</t>
  </si>
  <si>
    <t>Hort bis 4 Stunden</t>
  </si>
  <si>
    <t>Hort über 4 Stunden</t>
  </si>
  <si>
    <t>Gesamt</t>
  </si>
  <si>
    <t>4.  Finanzwirtschaftliche Personalbemessung</t>
  </si>
  <si>
    <t>Beschäftigungsumfang tätigkeitsbegleitende Qualifikation (70 %), § 17 Abs.1 S.2 Nr. 3 KitaPersV</t>
  </si>
  <si>
    <t>3.  Berechnung der Personalbemessung</t>
  </si>
  <si>
    <t>Fachkräfte (100 %), § 17 Abs.1 S.2 Nr. 1 KitaPersV</t>
  </si>
  <si>
    <t>gefördert durch den Landkreis Potsdam-Mittelmark</t>
  </si>
  <si>
    <t>gefördert durch den Träger der Eingliederungshilfe oder dem örtlichen Träger der öffentlichen Jugendhilfe</t>
  </si>
  <si>
    <t>gefördert durch Förderprogramme des Landes oder des Bundes</t>
  </si>
  <si>
    <t>4.2 abzüglich zusätzliches Personal nach § 4 KitaPersV</t>
  </si>
  <si>
    <t>4.3 Leitungsaufgaben § 5 KitaPersV</t>
  </si>
  <si>
    <t>4.1 Betreuungskräfte (IST)</t>
  </si>
  <si>
    <t>finanziert durch andere örtliche Träger</t>
  </si>
  <si>
    <t>abzügl. Gesamt-Stellen-Soll von anderen örtlichen Trägern</t>
  </si>
  <si>
    <t>§ 4 Abs. 1 KitaPersV</t>
  </si>
  <si>
    <t>§ 4 Abs. 2 KitaPersV</t>
  </si>
  <si>
    <t>§ 5 Abs. 2 KitaPersV - Leitungsanteil als Sockel und pädagogischer Leitungsanteil</t>
  </si>
  <si>
    <t xml:space="preserve">Stellen für den geförderten Sockel-Leitungsanteil 2,5 h pro Woche </t>
  </si>
  <si>
    <t>§ 5 Abs. 3 KitaPersV - organisatorischer Leitungsanteil</t>
  </si>
  <si>
    <t>4.4 Bereinigtes Stellen-Ist zur Berechnung des n. p. P.</t>
  </si>
  <si>
    <t>abzüglich zusätzliches Personal</t>
  </si>
  <si>
    <t xml:space="preserve">4.5 Informativ </t>
  </si>
  <si>
    <t>Gesamt Ist</t>
  </si>
  <si>
    <t>Ergebnis - bereinigtes Stellen-Ist</t>
  </si>
  <si>
    <t>Personen, die an einer tätigkeitsbegleitenden Qualifizierung zur Erlangung einer Berufsqualifikation gemäß § 9, § 10 Absatz 1 oder § 11 KitaPersV teilnehmen, und zuvor als Ergänzungskraft nach § 12 für mindestens zwei Jahre in einer Kindertagesstätte tätig waren, wurden als Ergänzungskraft angerechnet.</t>
  </si>
  <si>
    <t>Beschäftigungsumfänge der Fachkräften gemäß § 9, § 10 Absatz 1, § 11 und Leitungskräften gemäß § 13 KitaPersV</t>
  </si>
  <si>
    <t>Beschäftigungsumfänge der Ergänzungskräfte gemäß § 12 KitaPersV</t>
  </si>
  <si>
    <t>Ministerium für Bildung, Jugend und Sport</t>
  </si>
  <si>
    <t>Referat 27: Betriebserlaubnisverfahren für Kindertageseinrichtungen</t>
  </si>
  <si>
    <t>Heinrich-Mann-Allee 107</t>
  </si>
  <si>
    <t>14473 Potsdam</t>
  </si>
  <si>
    <t>Name</t>
  </si>
  <si>
    <t>Straße</t>
  </si>
  <si>
    <t>PLZ/Ort</t>
  </si>
  <si>
    <t>Ansprechpartner/in</t>
  </si>
  <si>
    <t>Telefon</t>
  </si>
  <si>
    <t>E-Mail</t>
  </si>
  <si>
    <t>Liste aller Betreuungskräfte gemäß § 7 Abs. 1 KitaPersV, die im Rahmen der ordnungsrechtlichen Personalbemessung gemäß §15 KitaPersV (notwendigen pädagogisches Personal) in Anrechnung gebracht werden.</t>
  </si>
  <si>
    <t>(Bitte mit dem/r Leiter/in beginnen, danach in alphabetischer Reihenfolge fortfahren.)</t>
  </si>
  <si>
    <t>1.</t>
  </si>
  <si>
    <t>2.</t>
  </si>
  <si>
    <t>3.</t>
  </si>
  <si>
    <t>Personalmeldung gemäß §§ 45 und 47 SGB VIII-KJHG- in Verbindung mit § 20 AGKHJG</t>
  </si>
  <si>
    <t>Ab-
schluss-
jahr</t>
  </si>
  <si>
    <t>§ 9</t>
  </si>
  <si>
    <t>§ 10 (1)</t>
  </si>
  <si>
    <t>§ 11</t>
  </si>
  <si>
    <t>§ 12</t>
  </si>
  <si>
    <t>Geburts-
datum</t>
  </si>
  <si>
    <t>Anleitungs-
stunden
(h/Woche)</t>
  </si>
  <si>
    <t>Einrichtung</t>
  </si>
  <si>
    <t>Träger</t>
  </si>
  <si>
    <r>
      <t>Aktenzeichen (</t>
    </r>
    <r>
      <rPr>
        <b/>
        <sz val="10"/>
        <color theme="1"/>
        <rFont val="Calibri"/>
        <family val="2"/>
        <scheme val="minor"/>
      </rPr>
      <t>bei bestehenden Einrichtungen</t>
    </r>
    <r>
      <rPr>
        <b/>
        <sz val="11"/>
        <color theme="1"/>
        <rFont val="Calibri"/>
        <family val="2"/>
        <scheme val="minor"/>
      </rPr>
      <t>)</t>
    </r>
  </si>
  <si>
    <t>pädagogische
Leitung</t>
  </si>
  <si>
    <r>
      <rPr>
        <b/>
        <u/>
        <sz val="11"/>
        <color theme="1"/>
        <rFont val="Calibri"/>
        <family val="2"/>
        <scheme val="minor"/>
      </rPr>
      <t xml:space="preserve">Name    </t>
    </r>
    <r>
      <rPr>
        <b/>
        <sz val="11"/>
        <color theme="1"/>
        <rFont val="Calibri"/>
        <family val="2"/>
        <scheme val="minor"/>
      </rPr>
      <t xml:space="preserve">
Vorname</t>
    </r>
  </si>
  <si>
    <r>
      <rPr>
        <b/>
        <sz val="11"/>
        <color theme="1"/>
        <rFont val="Calibri"/>
        <family val="2"/>
        <scheme val="minor"/>
      </rPr>
      <t>Berufsabschluss</t>
    </r>
    <r>
      <rPr>
        <sz val="11"/>
        <color theme="1"/>
        <rFont val="Calibri"/>
        <family val="2"/>
        <scheme val="minor"/>
      </rPr>
      <t xml:space="preserve">
(z.B. staatl. anerk. 
Erz., Kindheits-
pädagoge/in (BA),
Heilpädagoge/in
etc.)</t>
    </r>
  </si>
  <si>
    <r>
      <t xml:space="preserve">Einsatz erfolgt als
</t>
    </r>
    <r>
      <rPr>
        <b/>
        <sz val="11"/>
        <color theme="1"/>
        <rFont val="Calibri"/>
        <family val="2"/>
        <scheme val="minor"/>
      </rPr>
      <t>Betreuungskraft</t>
    </r>
    <r>
      <rPr>
        <sz val="11"/>
        <color theme="1"/>
        <rFont val="Calibri"/>
        <family val="2"/>
        <scheme val="minor"/>
      </rPr>
      <t xml:space="preserve"> nach 
KitaPersV</t>
    </r>
  </si>
  <si>
    <r>
      <rPr>
        <b/>
        <sz val="11"/>
        <color theme="1"/>
        <rFont val="Calibri"/>
        <family val="2"/>
        <scheme val="minor"/>
      </rPr>
      <t>Beginn</t>
    </r>
    <r>
      <rPr>
        <sz val="11"/>
        <color theme="1"/>
        <rFont val="Calibri"/>
        <family val="2"/>
        <scheme val="minor"/>
      </rPr>
      <t xml:space="preserve"> 
</t>
    </r>
    <r>
      <rPr>
        <b/>
        <sz val="11"/>
        <color theme="1"/>
        <rFont val="Calibri"/>
        <family val="2"/>
        <scheme val="minor"/>
      </rPr>
      <t xml:space="preserve">der
Beschäf-
tigung </t>
    </r>
    <r>
      <rPr>
        <sz val="11"/>
        <color theme="1"/>
        <rFont val="Calibri"/>
        <family val="2"/>
        <scheme val="minor"/>
      </rPr>
      <t>in
dieser 
Kita
(Datum)</t>
    </r>
  </si>
  <si>
    <r>
      <rPr>
        <b/>
        <sz val="11"/>
        <color theme="1"/>
        <rFont val="Calibri"/>
        <family val="2"/>
        <scheme val="minor"/>
      </rPr>
      <t>Wöchentliche
Arbeitszeit (h/Woche)</t>
    </r>
    <r>
      <rPr>
        <sz val="11"/>
        <color theme="1"/>
        <rFont val="Calibri"/>
        <family val="2"/>
        <scheme val="minor"/>
      </rPr>
      <t xml:space="preserve">
(zu Leitung Aufsplittung
in "Arbeit mit Kind", päd. 
Leitungsanteile, ggf. 
Organ. Leitungsanteile)</t>
    </r>
  </si>
  <si>
    <r>
      <rPr>
        <b/>
        <sz val="11"/>
        <color theme="1"/>
        <rFont val="Calibri"/>
        <family val="2"/>
        <scheme val="minor"/>
      </rPr>
      <t>Bemerkungen</t>
    </r>
    <r>
      <rPr>
        <sz val="11"/>
        <color theme="1"/>
        <rFont val="Calibri"/>
        <family val="2"/>
        <scheme val="minor"/>
      </rPr>
      <t xml:space="preserve">
ggf. unten
ergänzen (z.B. 
Beschäftigungs-
verbot, 
Elternzeit, FSJ,
u. ä.)</t>
    </r>
  </si>
  <si>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</si>
  <si>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</si>
  <si>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</si>
  <si>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</si>
  <si>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</si>
  <si>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</si>
  <si>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</si>
  <si>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</si>
  <si>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</si>
  <si>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</si>
  <si>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</si>
  <si>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</si>
  <si>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</si>
  <si>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</si>
  <si>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</si>
  <si>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</si>
  <si>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</si>
  <si>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</si>
  <si>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</si>
  <si>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</si>
  <si>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</si>
  <si>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</si>
  <si>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</si>
  <si>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</si>
  <si>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</si>
  <si>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</si>
  <si>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</si>
  <si>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</si>
  <si>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</si>
  <si>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</si>
  <si>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</si>
  <si>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</si>
  <si>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</si>
  <si>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</si>
  <si>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</si>
  <si>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</si>
  <si>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</si>
  <si>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</si>
  <si>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</si>
  <si>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</si>
  <si>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</si>
  <si>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</si>
  <si>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</si>
  <si>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</si>
  <si>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</si>
  <si>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</si>
  <si>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</si>
  <si>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(ggf. auf einem weiteren Blatt ergänzen)</t>
  </si>
  <si>
    <t>Bemerkungen</t>
  </si>
  <si>
    <t xml:space="preserve">Zu 
Nr. </t>
  </si>
  <si>
    <t>(ggf. auf weiterem Blatt ergänzen)</t>
  </si>
  <si>
    <t>Es wird bestätigt, dass die erforderliche Sachkompetenz, persönliche und gesundheitliche Eignung (insbes. gem. §§ 6 - 8 KitaPersV sowie nach § 72 a SGB VIII) des hier angegebenen Personals überprüft wurde.</t>
  </si>
  <si>
    <t>Gemäß § 1 KitaPersV trägt der Einrichtungsträger die Verantwortung dafür, dass nur Personal eingesetzt wird, das nach den Bestimmungen von KitaG i. V. m. KitaPersV in seiner Einrichtung tätig sein darf. Er hat gemäß § 47 Abs. 2 SGB VIII sowie § 19 KitaPersV u. a. die Pflicht zur Dokumentation und Aufbewahrung von Unterlagen. Die für die Überprüfung erforderlichen Unterlagen liegen vor und können auf Anforderung eingesehen werden.</t>
  </si>
  <si>
    <t>Ort/Datum</t>
  </si>
  <si>
    <t>rechtsverbindliche Unterschrift des Trägers bzw.
des/r gesetzlichen Vertreters/Vertreterin</t>
  </si>
  <si>
    <t>x</t>
  </si>
  <si>
    <t>"Arbeit mit Kind"</t>
  </si>
  <si>
    <t>päd. Leitungsanteil</t>
  </si>
  <si>
    <t>ggf. organ. Leitungs-</t>
  </si>
  <si>
    <t xml:space="preserve">anteil </t>
  </si>
  <si>
    <t>Fachkraft</t>
  </si>
  <si>
    <t>Ergänzungskraft nach § 12</t>
  </si>
  <si>
    <r>
      <t>pädagogischer Leitungsanteil (</t>
    </r>
    <r>
      <rPr>
        <i/>
        <sz val="12"/>
        <rFont val="Arial"/>
        <family val="2"/>
      </rPr>
      <t>wird mit 85 % bezuschusst gemäß öffentlich-rechtl. Vertrag)</t>
    </r>
  </si>
  <si>
    <r>
      <t xml:space="preserve">Bei </t>
    </r>
    <r>
      <rPr>
        <b/>
        <sz val="11"/>
        <color theme="1"/>
        <rFont val="Calibri"/>
        <family val="2"/>
        <scheme val="minor"/>
      </rPr>
      <t>Personen,</t>
    </r>
    <r>
      <rPr>
        <sz val="11"/>
        <color theme="1"/>
        <rFont val="Calibri"/>
        <family val="2"/>
        <scheme val="minor"/>
      </rPr>
      <t xml:space="preserve"> die an einer </t>
    </r>
    <r>
      <rPr>
        <b/>
        <sz val="11"/>
        <color theme="1"/>
        <rFont val="Calibri"/>
        <family val="2"/>
        <scheme val="minor"/>
      </rPr>
      <t>tätigkeitsbegleitenden Qualifizierung</t>
    </r>
    <r>
      <rPr>
        <sz val="11"/>
        <color theme="1"/>
        <rFont val="Calibri"/>
        <family val="2"/>
        <scheme val="minor"/>
      </rPr>
      <t xml:space="preserve"> zur Erlangung einer Berufsqualifikation gemäß § 9, § 10 Absatz 1 und § 11 teilnehmen: 
Zuvor </t>
    </r>
    <r>
      <rPr>
        <b/>
        <sz val="11"/>
        <color theme="1"/>
        <rFont val="Calibri"/>
        <family val="2"/>
        <scheme val="minor"/>
      </rPr>
      <t>mindestens 2 Jahre als Ergänzungskraft tätig</t>
    </r>
    <r>
      <rPr>
        <sz val="11"/>
        <color theme="1"/>
        <rFont val="Calibri"/>
        <family val="2"/>
        <scheme val="minor"/>
      </rPr>
      <t>?</t>
    </r>
  </si>
  <si>
    <t>Ja</t>
  </si>
  <si>
    <t>Nein</t>
  </si>
  <si>
    <t>finanzwirtschaftliche Berechnung</t>
  </si>
  <si>
    <t>Vollzeiteinheiten gemäß 
§ 3 Abs.1 KitaPersV</t>
  </si>
  <si>
    <t>1 Vollzeiteinheit (VZE KitaG)=</t>
  </si>
  <si>
    <r>
      <t xml:space="preserve">gültige Vergütungsregelungen des Trägers (Tarifvertrag) 
</t>
    </r>
    <r>
      <rPr>
        <b/>
        <u/>
        <sz val="11"/>
        <color rgb="FFFF0000"/>
        <rFont val="Calibri"/>
        <family val="2"/>
        <scheme val="minor"/>
      </rPr>
      <t>Bitte nur die Stunden eintragen!</t>
    </r>
  </si>
  <si>
    <t>Beschäftigungsumfang Fachkräfte 
§ 17 Abs.1 S.2 Nr. 1 KitaPersV</t>
  </si>
  <si>
    <r>
      <rPr>
        <b/>
        <sz val="11"/>
        <color theme="1"/>
        <rFont val="Calibri"/>
        <family val="2"/>
        <scheme val="minor"/>
      </rPr>
      <t>Person,</t>
    </r>
    <r>
      <rPr>
        <sz val="11"/>
        <color theme="1"/>
        <rFont val="Calibri"/>
        <family val="2"/>
        <scheme val="minor"/>
      </rPr>
      <t xml:space="preserve"> die an einer </t>
    </r>
    <r>
      <rPr>
        <b/>
        <sz val="11"/>
        <color theme="1"/>
        <rFont val="Calibri"/>
        <family val="2"/>
        <scheme val="minor"/>
      </rPr>
      <t>tätigkeitsbegleitenden Qualifizierung</t>
    </r>
    <r>
      <rPr>
        <sz val="11"/>
        <color theme="1"/>
        <rFont val="Calibri"/>
        <family val="2"/>
        <scheme val="minor"/>
      </rPr>
      <t xml:space="preserve"> zur Erlangung einer Berufsqualifikation 
gemäß § 9, § 10 Absatz 1 und § 11 KitaPersV teilnehmen</t>
    </r>
  </si>
  <si>
    <t>Beschäftigungsumfang tätigkeitsbegleitende Qualifikation als Ergänzungskraft mit 2 Jahren (80 %), § 17 Abs.1 S.2 Nr. 3 KitaPersV</t>
  </si>
  <si>
    <t>IST-Gesamtbetreuungskräfte (ohne pädagogische und organisatorische Leitung)</t>
  </si>
  <si>
    <t>§ 9 Abs. 1 KitaPersV</t>
  </si>
  <si>
    <t>§ 9 Abs. 2 KitaPersV</t>
  </si>
  <si>
    <t>Höhe organisatorischer Leitungsanteil abweichend vom päd. Leitungsanteil</t>
  </si>
  <si>
    <t>§ 10 Abs. 1 KitaPersV</t>
  </si>
  <si>
    <t>§ 11 KitaPersV</t>
  </si>
  <si>
    <t>Berufabschlüsse nach KitaPersV</t>
  </si>
  <si>
    <t>Ergebnis Fachkraftquote gemäß § 16 KitaPersV</t>
  </si>
  <si>
    <r>
      <rPr>
        <b/>
        <sz val="11"/>
        <color theme="1"/>
        <rFont val="Calibri"/>
        <family val="2"/>
        <scheme val="minor"/>
      </rPr>
      <t>Art der 
Beschäftigung</t>
    </r>
    <r>
      <rPr>
        <sz val="11"/>
        <color theme="1"/>
        <rFont val="Calibri"/>
        <family val="2"/>
        <scheme val="minor"/>
      </rPr>
      <t xml:space="preserve">
(z. B. </t>
    </r>
    <r>
      <rPr>
        <b/>
        <sz val="11"/>
        <color theme="1"/>
        <rFont val="Calibri"/>
        <family val="2"/>
        <scheme val="minor"/>
      </rPr>
      <t>Leitung,</t>
    </r>
    <r>
      <rPr>
        <sz val="11"/>
        <color theme="1"/>
        <rFont val="Calibri"/>
        <family val="2"/>
        <scheme val="minor"/>
      </rPr>
      <t xml:space="preserve">
Erzieher/in,
Auszubildende/r,
Ergänzungskraft;
zusätzl. Kraft gem.
§ 4 KitaPersV)</t>
    </r>
  </si>
  <si>
    <r>
      <rPr>
        <b/>
        <sz val="11"/>
        <color theme="1"/>
        <rFont val="Calibri"/>
        <family val="2"/>
        <scheme val="minor"/>
      </rPr>
      <t>Art der 
Beschäftigung</t>
    </r>
    <r>
      <rPr>
        <sz val="11"/>
        <color theme="1"/>
        <rFont val="Calibri"/>
        <family val="2"/>
        <scheme val="minor"/>
      </rPr>
      <t xml:space="preserve">
(z. B. Leitung,
</t>
    </r>
    <r>
      <rPr>
        <b/>
        <sz val="11"/>
        <color theme="1"/>
        <rFont val="Calibri"/>
        <family val="2"/>
        <scheme val="minor"/>
      </rPr>
      <t>Erzieher/in,</t>
    </r>
    <r>
      <rPr>
        <sz val="11"/>
        <color theme="1"/>
        <rFont val="Calibri"/>
        <family val="2"/>
        <scheme val="minor"/>
      </rPr>
      <t xml:space="preserve">
Auszubildende/r,
Ergänzungskraft;
zusätzl. Kraft gem.
§ 4 KitaPersV)</t>
    </r>
  </si>
  <si>
    <t>tätigkeitsbegleitende Qualifikation, die zuvor mind. 2 Jahre als Ergänzungskraft tätig (80%)</t>
  </si>
  <si>
    <t>5. Fachkraftquote als Teil der ordnungsrechtlichen Personalbemessung</t>
  </si>
  <si>
    <t>Beschäftigungsumfang Fachkräfte § 17 Abs.1 S.2 Nr. 1 KitaPersV
(100 %)</t>
  </si>
  <si>
    <t>Beschäftigungsumfang Ergänzungskräfte  § 17 Abs.1 S.2 Nr. 2 KitaPersV
(80 %)</t>
  </si>
  <si>
    <t>auserhalb PM</t>
  </si>
  <si>
    <t>innerhalb PM</t>
  </si>
  <si>
    <t>VZE PM</t>
  </si>
  <si>
    <t>VZE Gesamt</t>
  </si>
  <si>
    <t>51.</t>
  </si>
  <si>
    <t>52.</t>
  </si>
  <si>
    <t>53.</t>
  </si>
  <si>
    <t>54.</t>
  </si>
  <si>
    <t>55.</t>
  </si>
  <si>
    <t xml:space="preserve">SGB IX      </t>
  </si>
  <si>
    <t xml:space="preserve">SGB VIII    </t>
  </si>
  <si>
    <t>Gesamtstunden</t>
  </si>
  <si>
    <t>Gesamtkinderzahl</t>
  </si>
  <si>
    <t xml:space="preserve">Kita-Nr.: </t>
  </si>
  <si>
    <r>
      <t xml:space="preserve">Krippe </t>
    </r>
    <r>
      <rPr>
        <sz val="10"/>
        <rFont val="Arial"/>
        <family val="2"/>
      </rPr>
      <t>Kinder ohne Beitrag nach KitaBBV</t>
    </r>
    <r>
      <rPr>
        <b/>
        <sz val="10"/>
        <rFont val="Arial"/>
        <family val="2"/>
      </rPr>
      <t xml:space="preserve"> Plätze</t>
    </r>
  </si>
  <si>
    <t>Stellen Soll
KK</t>
  </si>
  <si>
    <t>Stellen Soll
KG</t>
  </si>
  <si>
    <r>
      <t>Hort</t>
    </r>
    <r>
      <rPr>
        <sz val="10"/>
        <rFont val="Arial"/>
        <family val="2"/>
      </rPr>
      <t xml:space="preserve"> Kinder ohne Beitrag nach KitaBBV</t>
    </r>
    <r>
      <rPr>
        <b/>
        <sz val="10"/>
        <rFont val="Arial"/>
        <family val="2"/>
      </rPr>
      <t xml:space="preserve"> Plätze</t>
    </r>
  </si>
  <si>
    <t>Stellen Soll
Hort</t>
  </si>
  <si>
    <t>Kinder, die durch LK PL finanziert werden</t>
  </si>
  <si>
    <t>bis 6 Stunden/ 4 Stunden</t>
  </si>
  <si>
    <t>davon Asyl-Kd.</t>
  </si>
  <si>
    <t>6 bis 8 Stunden</t>
  </si>
  <si>
    <t>Kinder anderer örtlicher Träger</t>
  </si>
  <si>
    <t>Kinder Gesamt</t>
  </si>
  <si>
    <t>Platzkapazität</t>
  </si>
  <si>
    <t>Betreute Kinder gesamt</t>
  </si>
  <si>
    <t>davon von and. örtl. Trägern</t>
  </si>
  <si>
    <t>LA j/n 1=j</t>
  </si>
  <si>
    <t>pLA=oLA 1=j</t>
  </si>
  <si>
    <t>abw orgLA</t>
  </si>
  <si>
    <t>Durchschnittssatz</t>
  </si>
  <si>
    <t>Durchschnittssatz KitaLAV</t>
  </si>
  <si>
    <t>(Bitte eigenständig eintragen!)</t>
  </si>
  <si>
    <t>Nebenrechnung</t>
  </si>
  <si>
    <t>Altersgruppe</t>
  </si>
  <si>
    <t>proz. Anteil
St.-Soll Altersgr. am Stellen Soll</t>
  </si>
  <si>
    <t>StellenSoll</t>
  </si>
  <si>
    <t>Kürzungsbetrag</t>
  </si>
  <si>
    <t>Stellen
für Zuschuss</t>
  </si>
  <si>
    <t>Förder-
anteil</t>
  </si>
  <si>
    <t>Betrag</t>
  </si>
  <si>
    <t>0 bis unter 3 Jahre</t>
  </si>
  <si>
    <t>Klasse 1 bis 6</t>
  </si>
  <si>
    <t>Zuschuss Asyl-Kd. (Quartal)</t>
  </si>
  <si>
    <t>geförderter Leitungsanteil 2,5 h (Quartal)</t>
  </si>
  <si>
    <r>
      <t>pädagogischer Leitungsanteil (</t>
    </r>
    <r>
      <rPr>
        <i/>
        <sz val="10"/>
        <rFont val="Arial"/>
        <family val="2"/>
      </rPr>
      <t>wird mit 85 % bezuschusst gemäß öffentlich-rechtl. Vertrag)</t>
    </r>
  </si>
  <si>
    <t>Zuschuss für Leiter im Quartal (85%)</t>
  </si>
  <si>
    <t>Differenz bereinigtes Stellen-Ist/Gesamt-Stellen-Soll</t>
  </si>
  <si>
    <t xml:space="preserve">Rechtsstand: 01.08.2024 </t>
  </si>
  <si>
    <t>Stichtag 01.12.2024 (I. Quartal 2025)</t>
  </si>
  <si>
    <t>Stichtag 01.03.2025 (II. Quartal 2025)</t>
  </si>
  <si>
    <t>Stichtag 01.06.2025 (III. Quartal 2025)</t>
  </si>
  <si>
    <t>Anzahl 
Kinder</t>
  </si>
  <si>
    <t>über 4 h              LK PM</t>
  </si>
  <si>
    <t>bis 4 h
a. ört. Träger</t>
  </si>
  <si>
    <t>über 4 h
a. ört. Träger</t>
  </si>
  <si>
    <t>bis 4 h             LK PM</t>
  </si>
  <si>
    <r>
      <t xml:space="preserve">Berechnung der voraussichtlichen Personalkostenzuschüsse zum notwendigen pädagogischen Personal - unter Berücksichtigung der Rechnungslegung an andere örtliche Träger der öffentlichen Jugendhilfe durch den Träger -  
für Kinder die gemäß §§ 1 und 16 KitaG betreut werden. 
</t>
    </r>
    <r>
      <rPr>
        <sz val="10"/>
        <rFont val="Frutiger 57Cn"/>
      </rPr>
      <t>Rechtsstand: 01.08.2024</t>
    </r>
  </si>
  <si>
    <t>VZÄ = Vollzeitäquivalent ist benutzerdefiniert 
           aufgrund der jeweils gültigen 
           Vergütungsregelung des Trägers.</t>
  </si>
  <si>
    <t>VZE = Vollzeiteinheit laut KitaG für die 
           finanzwirtschaftliche 
           Personalbemessung</t>
  </si>
  <si>
    <r>
      <t>Krippen 
Kinder</t>
    </r>
    <r>
      <rPr>
        <sz val="10"/>
        <rFont val="Arial"/>
        <family val="2"/>
      </rPr>
      <t xml:space="preserve"> 
</t>
    </r>
    <r>
      <rPr>
        <b/>
        <sz val="10"/>
        <color rgb="FFFF0000"/>
        <rFont val="Arial"/>
        <family val="2"/>
      </rPr>
      <t>nach Anlage 1</t>
    </r>
    <r>
      <rPr>
        <sz val="10"/>
        <rFont val="Arial"/>
        <family val="2"/>
      </rPr>
      <t xml:space="preserve"> </t>
    </r>
  </si>
  <si>
    <t xml:space="preserve">Krippen
Kinder
</t>
  </si>
  <si>
    <t xml:space="preserve">Kindergarten
Kinder
</t>
  </si>
  <si>
    <t xml:space="preserve">Hort
Kinder
</t>
  </si>
  <si>
    <r>
      <t xml:space="preserve">Hort  
Kinder 
</t>
    </r>
    <r>
      <rPr>
        <sz val="10"/>
        <rFont val="Arial"/>
        <family val="2"/>
      </rPr>
      <t xml:space="preserve">
</t>
    </r>
    <r>
      <rPr>
        <b/>
        <sz val="10"/>
        <color rgb="FFFF0000"/>
        <rFont val="Arial"/>
        <family val="2"/>
      </rPr>
      <t xml:space="preserve">nach Anlage 1  </t>
    </r>
  </si>
  <si>
    <t>alt Stichtag 01.09.2025 (IV. Quartal 2025)</t>
  </si>
  <si>
    <t>Anzahl KK Kinder, welche im Monat des Stichtages das 3. Lebensjahr vollenden</t>
  </si>
  <si>
    <t>Anzahl Schulrücksteller neu (davon aus Spalte 5, informativ)</t>
  </si>
  <si>
    <t>Kiga 
Jahre</t>
  </si>
  <si>
    <t>Stichtag: 01.12.2024 (I. Quartal 2025)</t>
  </si>
  <si>
    <t>alt Stichtag: 01.09.2025 (IV. Quartal 2025)</t>
  </si>
  <si>
    <t>#KITA-NAME#</t>
  </si>
  <si>
    <t>#KITA-STRASSE#</t>
  </si>
  <si>
    <t>#KITA-ORT#</t>
  </si>
  <si>
    <t>#KITA-ANSPRECHPARTNER#</t>
  </si>
  <si>
    <t>#KITA-TELEFON#</t>
  </si>
  <si>
    <t>#KITA-EMAIL#</t>
  </si>
  <si>
    <t>#TRÄGER#</t>
  </si>
  <si>
    <t>#TRÄGER-STRASSE#</t>
  </si>
  <si>
    <t>#TRÄGER-PLZ# #TRÄGER-ORT#</t>
  </si>
  <si>
    <t>#BEDIENER#</t>
  </si>
  <si>
    <t>#BED-TELEFON#</t>
  </si>
  <si>
    <t>#BED-EMAIL#</t>
  </si>
  <si>
    <t>#KITA-NUMMER#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</si>
</sst>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 #,##0.00\ &quot;€&quot;_-;\-* #,##0.00\ &quot;€&quot;_-;_-* &quot;-&quot;??\ &quot;€&quot;_-;_-@_-"/>
    <numFmt numFmtId="164" formatCode="0.000"/>
    <numFmt numFmtId="165" formatCode="#,##0.000"/>
    <numFmt numFmtId="166" formatCode="0.0"/>
    <numFmt numFmtId="167" formatCode="0.0000"/>
    <numFmt numFmtId="168" formatCode="#,##0.00\ &quot;€&quot;"/>
    <numFmt numFmtId="169" formatCode="_-* #,##0\ [$€-407]_-;\-* #,##0\ [$€-407]_-;_-* &quot;-&quot;??\ [$€-407]_-;_-@_-"/>
    <numFmt numFmtId="170" formatCode="0.0&quot; Stunden&quot;"/>
    <numFmt numFmtId="171" formatCode="&quot;1 VZÄ = &quot;0.0&quot; Stunden&quot;"/>
    <numFmt numFmtId="172" formatCode="0.000\ &quot;VZE&quot;"/>
    <numFmt numFmtId="173" formatCode="0\ &quot;Stunden&quot;"/>
    <numFmt numFmtId="174" formatCode="_-* #,##0.00\ [$€]_-;\-* #,##0.00\ [$€]_-;_-* &quot;-&quot;??\ [$€]_-;_-@_-"/>
    <numFmt numFmtId="175" formatCode="_-* #,##0.00\ &quot;€&quot;_-;\-* #,##0.00\ &quot;€&quot;_-;_-* &quot;-&quot;???\ &quot;€&quot;_-;_-@_-"/>
    <numFmt numFmtId="176" formatCode="#,##0.0"/>
  </numFmts>
  <fonts count="50">
    <font>
      <sz val="11"/>
      <color theme="1"/>
      <name val="Calibri"/>
      <family val="2"/>
      <scheme val="minor"/>
    </font>
    <font>
      <sz val="10"/>
      <name val="Arial"/>
      <family val="2"/>
    </font>
    <font>
      <sz val="10"/>
      <name val="Frutiger 57Cn"/>
    </font>
    <font>
      <b/>
      <sz val="10"/>
      <name val="Arial"/>
      <family val="2"/>
    </font>
    <font>
      <sz val="10"/>
      <name val="Arial"/>
      <family val="2"/>
    </font>
    <font>
      <b/>
      <sz val="10"/>
      <color rgb="FFFF0000"/>
      <name val="Arial"/>
      <family val="2"/>
    </font>
    <font>
      <sz val="10"/>
      <color rgb="FFFF0000"/>
      <name val="Arial"/>
      <family val="2"/>
    </font>
    <font>
      <sz val="8"/>
      <name val="Arial"/>
      <family val="2"/>
    </font>
    <font>
      <sz val="10"/>
      <color rgb="FF00B050"/>
      <name val="Arial"/>
      <family val="2"/>
    </font>
    <font>
      <b/>
      <sz val="10"/>
      <color rgb="FF00B050"/>
      <name val="Arial"/>
      <family val="2"/>
    </font>
    <font>
      <b/>
      <u/>
      <sz val="12"/>
      <color theme="1"/>
      <name val="Arial"/>
      <family val="2"/>
    </font>
    <font>
      <sz val="11"/>
      <color theme="1"/>
      <name val="Arial"/>
      <family val="2"/>
    </font>
    <font>
      <sz val="12"/>
      <color theme="1"/>
      <name val="Arial"/>
      <family val="2"/>
    </font>
    <font>
      <sz val="10"/>
      <color theme="1"/>
      <name val="Arial"/>
      <family val="2"/>
    </font>
    <font>
      <b/>
      <u/>
      <sz val="10"/>
      <color theme="1"/>
      <name val="Arial"/>
      <family val="2"/>
    </font>
    <font>
      <b/>
      <sz val="11"/>
      <color theme="1"/>
      <name val="Arial"/>
      <family val="2"/>
    </font>
    <font>
      <sz val="9"/>
      <color theme="1"/>
      <name val="Arial"/>
      <family val="2"/>
    </font>
    <font>
      <sz val="10"/>
      <color rgb="FF111111"/>
      <name val="Arial"/>
      <family val="2"/>
    </font>
    <font>
      <sz val="11"/>
      <color theme="1"/>
      <name val="Calibri"/>
      <family val="2"/>
      <scheme val="minor"/>
    </font>
    <font>
      <b/>
      <u/>
      <sz val="11"/>
      <color theme="1"/>
      <name val="Calibri"/>
      <family val="2"/>
      <scheme val="minor"/>
    </font>
    <font>
      <b/>
      <sz val="10"/>
      <color theme="1"/>
      <name val="Arial"/>
      <family val="2"/>
    </font>
    <font>
      <sz val="11"/>
      <color rgb="FFFF0000"/>
      <name val="Calibri"/>
      <family val="2"/>
      <scheme val="minor"/>
    </font>
    <font>
      <b/>
      <u/>
      <sz val="11"/>
      <name val="Arial"/>
      <family val="2"/>
    </font>
    <font>
      <b/>
      <sz val="11"/>
      <name val="Arial"/>
      <family val="2"/>
    </font>
    <font>
      <b/>
      <u/>
      <sz val="12"/>
      <name val="Arial"/>
      <family val="2"/>
    </font>
    <font>
      <sz val="12"/>
      <name val="Arial"/>
      <family val="2"/>
    </font>
    <font>
      <b/>
      <sz val="12"/>
      <name val="Arial"/>
      <family val="2"/>
    </font>
    <font>
      <b/>
      <sz val="12"/>
      <color rgb="FFFF0000"/>
      <name val="Arial"/>
      <family val="2"/>
    </font>
    <font>
      <sz val="12"/>
      <name val="Frutiger 57Cn"/>
    </font>
    <font>
      <b/>
      <sz val="12"/>
      <color indexed="10"/>
      <name val="Arial"/>
      <family val="2"/>
    </font>
    <font>
      <sz val="12"/>
      <color rgb="FFFF0000"/>
      <name val="Arial"/>
      <family val="2"/>
    </font>
    <font>
      <b/>
      <sz val="12"/>
      <color theme="1"/>
      <name val="Arial"/>
      <family val="2"/>
    </font>
    <font>
      <i/>
      <sz val="12"/>
      <name val="Arial"/>
      <family val="2"/>
    </font>
    <font>
      <b/>
      <sz val="11"/>
      <color theme="1"/>
      <name val="Calibri"/>
      <family val="2"/>
      <scheme val="minor"/>
    </font>
    <font>
      <sz val="9"/>
      <color theme="1"/>
      <name val="Calibri"/>
      <family val="2"/>
      <scheme val="minor"/>
    </font>
    <font>
      <sz val="8.5"/>
      <color theme="1"/>
      <name val="Calibri"/>
      <family val="2"/>
      <scheme val="minor"/>
    </font>
    <font>
      <b/>
      <sz val="12"/>
      <color theme="1"/>
      <name val="Calibri"/>
      <family val="2"/>
      <scheme val="minor"/>
    </font>
    <font>
      <b/>
      <sz val="10"/>
      <color theme="1"/>
      <name val="Calibri"/>
      <family val="2"/>
      <scheme val="minor"/>
    </font>
    <font>
      <b/>
      <u/>
      <sz val="14"/>
      <color theme="1"/>
      <name val="Calibri"/>
      <family val="2"/>
      <scheme val="minor"/>
    </font>
    <font>
      <b/>
      <sz val="16"/>
      <color theme="1"/>
      <name val="Calibri"/>
      <family val="2"/>
      <scheme val="minor"/>
    </font>
    <font>
      <sz val="14"/>
      <color theme="1"/>
      <name val="Calibri"/>
      <family val="2"/>
      <scheme val="minor"/>
    </font>
    <font>
      <b/>
      <u/>
      <sz val="11"/>
      <color rgb="FFFF0000"/>
      <name val="Calibri"/>
      <family val="2"/>
      <scheme val="minor"/>
    </font>
    <font>
      <i/>
      <sz val="11"/>
      <name val="Arial"/>
      <family val="2"/>
    </font>
    <font>
      <sz val="11"/>
      <name val="Arial"/>
      <family val="2"/>
    </font>
    <font>
      <sz val="10"/>
      <name val="Arial"/>
      <family val="2"/>
    </font>
    <font>
      <b/>
      <sz val="10"/>
      <name val="Frutiger 57Cn"/>
    </font>
    <font>
      <sz val="10"/>
      <color theme="0" tint="-0.34998626667073579"/>
      <name val="Arial"/>
      <family val="2"/>
    </font>
    <font>
      <sz val="10"/>
      <color indexed="10"/>
      <name val="Arial"/>
      <family val="2"/>
    </font>
    <font>
      <i/>
      <sz val="10"/>
      <name val="Arial"/>
      <family val="2"/>
    </font>
    <font>
      <b/>
      <u/>
      <sz val="10"/>
      <name val="Arial"/>
      <family val="2"/>
    </font>
  </fonts>
  <fills count="23">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indexed="43"/>
        <bgColor indexed="64"/>
      </patternFill>
    </fill>
    <fill>
      <patternFill patternType="solid">
        <fgColor theme="5" tint="0.59999389629810485"/>
        <bgColor indexed="64"/>
      </patternFill>
    </fill>
    <fill>
      <patternFill patternType="solid">
        <fgColor rgb="FFA8F6AF"/>
        <bgColor indexed="64"/>
      </patternFill>
    </fill>
    <fill>
      <patternFill patternType="solid">
        <fgColor indexed="44"/>
        <bgColor indexed="64"/>
      </patternFill>
    </fill>
    <fill>
      <patternFill patternType="solid">
        <fgColor indexed="44"/>
        <bgColor indexed="31"/>
      </patternFill>
    </fill>
    <fill>
      <patternFill patternType="solid">
        <fgColor theme="0"/>
        <bgColor indexed="31"/>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rgb="FFFFFF99"/>
        <bgColor indexed="64"/>
      </patternFill>
    </fill>
  </fills>
  <borders count="110">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dotted">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diagonal/>
    </border>
    <border>
      <left style="thin">
        <color indexed="64"/>
      </left>
      <right style="medium">
        <color indexed="64"/>
      </right>
      <top/>
      <bottom/>
      <diagonal/>
    </border>
    <border>
      <left/>
      <right style="thin">
        <color indexed="64"/>
      </right>
      <top style="thin">
        <color indexed="64"/>
      </top>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medium">
        <color indexed="64"/>
      </right>
      <top style="double">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style="double">
        <color indexed="64"/>
      </bottom>
      <diagonal/>
    </border>
    <border>
      <left style="thin">
        <color indexed="64"/>
      </left>
      <right style="thin">
        <color indexed="64"/>
      </right>
      <top style="double">
        <color indexed="64"/>
      </top>
      <bottom style="medium">
        <color indexed="64"/>
      </bottom>
      <diagonal/>
    </border>
    <border>
      <left/>
      <right style="thick">
        <color indexed="64"/>
      </right>
      <top/>
      <bottom/>
      <diagonal/>
    </border>
    <border>
      <left/>
      <right style="thick">
        <color indexed="64"/>
      </right>
      <top/>
      <bottom style="medium">
        <color indexed="64"/>
      </bottom>
      <diagonal/>
    </border>
    <border>
      <left/>
      <right style="thick">
        <color indexed="64"/>
      </right>
      <top/>
      <bottom style="thick">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dotted">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double">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diagonalUp="1">
      <left style="thin">
        <color indexed="64"/>
      </left>
      <right/>
      <top style="thin">
        <color indexed="64"/>
      </top>
      <bottom style="double">
        <color indexed="64"/>
      </bottom>
      <diagonal style="thin">
        <color indexed="64"/>
      </diagonal>
    </border>
    <border>
      <left style="thin">
        <color indexed="64"/>
      </left>
      <right/>
      <top style="double">
        <color indexed="64"/>
      </top>
      <bottom style="medium">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7">
    <xf numFmtId="0" fontId="0" fillId="0" borderId="0"/>
    <xf numFmtId="0" fontId="1" fillId="0" borderId="0"/>
    <xf numFmtId="0" fontId="7" fillId="0" borderId="0"/>
    <xf numFmtId="44" fontId="4" fillId="0" borderId="0" applyFont="0" applyFill="0" applyBorder="0" applyAlignment="0" applyProtection="0"/>
    <xf numFmtId="9" fontId="18" fillId="0" borderId="0" applyFont="0" applyFill="0" applyBorder="0" applyAlignment="0" applyProtection="0"/>
    <xf numFmtId="0" fontId="44" fillId="0" borderId="0"/>
    <xf numFmtId="174" fontId="7" fillId="0" borderId="0" applyFont="0" applyFill="0" applyBorder="0" applyAlignment="0" applyProtection="0"/>
  </cellStyleXfs>
  <cellXfs count="711">
    <xf numFmtId="0" fontId="0" fillId="0" borderId="0" xfId="0"/>
    <xf numFmtId="0" fontId="0" fillId="0" borderId="0" xfId="0" applyAlignment="1">
      <alignment wrapText="1"/>
    </xf>
    <xf numFmtId="0" fontId="2" fillId="0" borderId="0" xfId="1" applyFont="1" applyProtection="1"/>
    <xf numFmtId="0" fontId="1" fillId="0" borderId="0" xfId="1" applyProtection="1"/>
    <xf numFmtId="0" fontId="4" fillId="0" borderId="0" xfId="1" applyFont="1" applyFill="1" applyBorder="1" applyAlignment="1" applyProtection="1">
      <alignment vertical="center" wrapText="1"/>
    </xf>
    <xf numFmtId="0" fontId="4" fillId="0" borderId="14" xfId="1" applyFont="1" applyFill="1" applyBorder="1" applyAlignment="1" applyProtection="1">
      <alignment vertical="center" wrapText="1"/>
    </xf>
    <xf numFmtId="0" fontId="4" fillId="0" borderId="0" xfId="1" applyFont="1" applyBorder="1" applyProtection="1"/>
    <xf numFmtId="0" fontId="4" fillId="0" borderId="14" xfId="1" applyFont="1" applyBorder="1" applyProtection="1"/>
    <xf numFmtId="0" fontId="3" fillId="3" borderId="0" xfId="1" applyFont="1" applyFill="1" applyBorder="1" applyAlignment="1" applyProtection="1">
      <alignment horizontal="left"/>
    </xf>
    <xf numFmtId="0" fontId="4" fillId="0" borderId="2" xfId="1" applyFont="1" applyBorder="1" applyProtection="1"/>
    <xf numFmtId="0" fontId="4" fillId="3" borderId="0" xfId="1" applyFont="1" applyFill="1" applyBorder="1" applyProtection="1"/>
    <xf numFmtId="0" fontId="1" fillId="4" borderId="16" xfId="1" applyFill="1" applyBorder="1" applyProtection="1"/>
    <xf numFmtId="0" fontId="6" fillId="4" borderId="16" xfId="1" applyFont="1" applyFill="1" applyBorder="1" applyProtection="1"/>
    <xf numFmtId="0" fontId="1" fillId="4" borderId="0" xfId="1" applyFill="1" applyBorder="1" applyProtection="1"/>
    <xf numFmtId="0" fontId="1" fillId="4" borderId="17" xfId="1" applyFill="1" applyBorder="1" applyProtection="1"/>
    <xf numFmtId="0" fontId="1" fillId="4" borderId="18" xfId="1" applyFill="1" applyBorder="1" applyProtection="1"/>
    <xf numFmtId="0" fontId="1" fillId="4" borderId="19" xfId="1" applyFill="1" applyBorder="1" applyProtection="1"/>
    <xf numFmtId="0" fontId="1" fillId="4" borderId="18" xfId="1" applyFill="1" applyBorder="1" applyAlignment="1" applyProtection="1">
      <alignment horizontal="center"/>
    </xf>
    <xf numFmtId="0" fontId="4" fillId="0" borderId="22" xfId="1" applyFont="1" applyBorder="1" applyAlignment="1" applyProtection="1">
      <alignment horizontal="center" vertical="center"/>
    </xf>
    <xf numFmtId="164" fontId="3" fillId="0" borderId="24" xfId="2" applyNumberFormat="1" applyFont="1" applyFill="1" applyBorder="1" applyAlignment="1" applyProtection="1">
      <alignment horizontal="center" wrapText="1"/>
    </xf>
    <xf numFmtId="0" fontId="1" fillId="4" borderId="4" xfId="1" applyFill="1" applyBorder="1" applyProtection="1"/>
    <xf numFmtId="0" fontId="1" fillId="4" borderId="4" xfId="1" applyFill="1" applyBorder="1" applyAlignment="1" applyProtection="1">
      <alignment horizontal="center"/>
    </xf>
    <xf numFmtId="0" fontId="4" fillId="0" borderId="28" xfId="2" applyFont="1" applyFill="1" applyBorder="1" applyAlignment="1" applyProtection="1">
      <alignment horizontal="center"/>
    </xf>
    <xf numFmtId="0" fontId="3" fillId="0" borderId="28" xfId="2" applyFont="1" applyFill="1" applyBorder="1" applyAlignment="1" applyProtection="1">
      <alignment horizontal="center"/>
    </xf>
    <xf numFmtId="0" fontId="4" fillId="0" borderId="19" xfId="2" applyFont="1" applyFill="1" applyBorder="1" applyAlignment="1" applyProtection="1">
      <alignment horizontal="center"/>
    </xf>
    <xf numFmtId="0" fontId="1" fillId="4" borderId="28" xfId="1" applyFill="1" applyBorder="1" applyProtection="1"/>
    <xf numFmtId="0" fontId="1" fillId="4" borderId="30" xfId="1" applyFill="1" applyBorder="1" applyProtection="1"/>
    <xf numFmtId="164" fontId="3" fillId="0" borderId="33" xfId="2" applyNumberFormat="1" applyFont="1" applyFill="1" applyBorder="1" applyAlignment="1" applyProtection="1">
      <alignment horizontal="center"/>
    </xf>
    <xf numFmtId="164" fontId="3" fillId="0" borderId="34" xfId="2" applyNumberFormat="1" applyFont="1" applyFill="1" applyBorder="1" applyAlignment="1" applyProtection="1">
      <alignment horizontal="center"/>
    </xf>
    <xf numFmtId="0" fontId="1" fillId="4" borderId="27" xfId="1" applyFill="1" applyBorder="1" applyProtection="1"/>
    <xf numFmtId="3" fontId="3" fillId="0" borderId="38" xfId="2" applyNumberFormat="1" applyFont="1" applyFill="1" applyBorder="1" applyAlignment="1" applyProtection="1">
      <alignment horizontal="left"/>
    </xf>
    <xf numFmtId="3" fontId="3" fillId="4" borderId="4" xfId="2" applyNumberFormat="1" applyFont="1" applyFill="1" applyBorder="1" applyAlignment="1" applyProtection="1">
      <alignment horizontal="center"/>
      <protection locked="0"/>
    </xf>
    <xf numFmtId="3" fontId="3" fillId="5" borderId="4" xfId="2" applyNumberFormat="1" applyFont="1" applyFill="1" applyBorder="1" applyAlignment="1" applyProtection="1">
      <alignment horizontal="center"/>
      <protection locked="0"/>
    </xf>
    <xf numFmtId="164" fontId="3" fillId="4" borderId="4" xfId="2" applyNumberFormat="1" applyFont="1" applyFill="1" applyBorder="1" applyProtection="1">
      <protection locked="0"/>
    </xf>
    <xf numFmtId="3" fontId="3" fillId="4" borderId="5" xfId="2" applyNumberFormat="1" applyFont="1" applyFill="1" applyBorder="1" applyAlignment="1" applyProtection="1">
      <alignment horizontal="center"/>
      <protection locked="0"/>
    </xf>
    <xf numFmtId="0" fontId="4" fillId="0" borderId="0" xfId="1" applyFont="1" applyProtection="1"/>
    <xf numFmtId="3" fontId="3" fillId="4" borderId="10" xfId="2" applyNumberFormat="1" applyFont="1" applyFill="1" applyBorder="1" applyAlignment="1" applyProtection="1">
      <alignment horizontal="center"/>
      <protection locked="0"/>
    </xf>
    <xf numFmtId="3" fontId="3" fillId="5" borderId="10" xfId="2" applyNumberFormat="1" applyFont="1" applyFill="1" applyBorder="1" applyAlignment="1" applyProtection="1">
      <alignment horizontal="center"/>
      <protection locked="0"/>
    </xf>
    <xf numFmtId="164" fontId="3" fillId="4" borderId="10" xfId="2" applyNumberFormat="1" applyFont="1" applyFill="1" applyBorder="1" applyProtection="1">
      <protection locked="0"/>
    </xf>
    <xf numFmtId="3" fontId="3" fillId="4" borderId="42" xfId="2" applyNumberFormat="1" applyFont="1" applyFill="1" applyBorder="1" applyAlignment="1" applyProtection="1">
      <alignment horizontal="center"/>
      <protection locked="0"/>
    </xf>
    <xf numFmtId="3" fontId="3" fillId="6" borderId="45" xfId="2" applyNumberFormat="1" applyFont="1" applyFill="1" applyBorder="1" applyAlignment="1" applyProtection="1">
      <alignment horizontal="center"/>
      <protection locked="0"/>
    </xf>
    <xf numFmtId="3" fontId="3" fillId="6" borderId="47" xfId="2" applyNumberFormat="1" applyFont="1" applyFill="1" applyBorder="1" applyAlignment="1" applyProtection="1">
      <alignment horizontal="center"/>
      <protection locked="0"/>
    </xf>
    <xf numFmtId="165" fontId="3" fillId="7" borderId="35" xfId="2" applyNumberFormat="1" applyFont="1" applyFill="1" applyBorder="1" applyAlignment="1" applyProtection="1">
      <alignment horizontal="center"/>
    </xf>
    <xf numFmtId="3" fontId="3" fillId="0" borderId="52" xfId="2" applyNumberFormat="1" applyFont="1" applyFill="1" applyBorder="1" applyAlignment="1" applyProtection="1">
      <alignment horizontal="left"/>
    </xf>
    <xf numFmtId="0" fontId="1" fillId="4" borderId="5" xfId="1" applyFill="1" applyBorder="1" applyProtection="1"/>
    <xf numFmtId="0" fontId="8" fillId="4" borderId="53" xfId="1" applyFont="1" applyFill="1" applyBorder="1" applyProtection="1"/>
    <xf numFmtId="0" fontId="9" fillId="4" borderId="6" xfId="1" applyFont="1" applyFill="1" applyBorder="1" applyAlignment="1" applyProtection="1">
      <alignment horizontal="right"/>
    </xf>
    <xf numFmtId="0" fontId="9" fillId="4" borderId="7" xfId="1" applyFont="1" applyFill="1" applyBorder="1" applyProtection="1"/>
    <xf numFmtId="0" fontId="8" fillId="4" borderId="0" xfId="1" applyFont="1" applyFill="1" applyBorder="1" applyProtection="1"/>
    <xf numFmtId="0" fontId="8" fillId="4" borderId="4" xfId="1" applyFont="1" applyFill="1" applyBorder="1" applyProtection="1"/>
    <xf numFmtId="0" fontId="8" fillId="4" borderId="54" xfId="1" applyFont="1" applyFill="1" applyBorder="1" applyProtection="1"/>
    <xf numFmtId="0" fontId="8" fillId="4" borderId="8" xfId="1" applyFont="1" applyFill="1" applyBorder="1" applyProtection="1"/>
    <xf numFmtId="0" fontId="1" fillId="0" borderId="0" xfId="1" applyFill="1" applyBorder="1" applyProtection="1"/>
    <xf numFmtId="0" fontId="8" fillId="4" borderId="55" xfId="1" applyFont="1" applyFill="1" applyBorder="1" applyProtection="1"/>
    <xf numFmtId="0" fontId="8" fillId="4" borderId="9" xfId="1" applyFont="1" applyFill="1" applyBorder="1" applyProtection="1"/>
    <xf numFmtId="0" fontId="8" fillId="4" borderId="56" xfId="1" applyFont="1" applyFill="1" applyBorder="1" applyProtection="1"/>
    <xf numFmtId="0" fontId="1" fillId="4" borderId="0" xfId="1" applyFill="1" applyProtection="1"/>
    <xf numFmtId="0" fontId="6" fillId="0" borderId="0" xfId="1" applyFont="1" applyProtection="1"/>
    <xf numFmtId="3" fontId="3" fillId="0" borderId="35" xfId="2" applyNumberFormat="1" applyFont="1" applyFill="1" applyBorder="1" applyAlignment="1" applyProtection="1">
      <alignment horizontal="center"/>
    </xf>
    <xf numFmtId="164" fontId="3" fillId="0" borderId="49" xfId="2" applyNumberFormat="1" applyFont="1" applyFill="1" applyBorder="1" applyProtection="1"/>
    <xf numFmtId="164" fontId="3" fillId="0" borderId="57" xfId="2" applyNumberFormat="1" applyFont="1" applyFill="1" applyBorder="1" applyProtection="1"/>
    <xf numFmtId="3" fontId="3" fillId="0" borderId="57" xfId="2" applyNumberFormat="1" applyFont="1" applyFill="1" applyBorder="1" applyAlignment="1" applyProtection="1">
      <alignment horizontal="right"/>
    </xf>
    <xf numFmtId="3" fontId="4" fillId="0" borderId="18" xfId="2" applyNumberFormat="1" applyFont="1" applyFill="1" applyBorder="1" applyAlignment="1" applyProtection="1">
      <alignment horizontal="center"/>
    </xf>
    <xf numFmtId="3" fontId="4" fillId="0" borderId="58" xfId="2" applyNumberFormat="1" applyFont="1" applyFill="1" applyBorder="1" applyAlignment="1" applyProtection="1">
      <alignment horizontal="center"/>
    </xf>
    <xf numFmtId="3" fontId="4" fillId="0" borderId="16" xfId="2" applyNumberFormat="1" applyFont="1" applyFill="1" applyBorder="1" applyAlignment="1" applyProtection="1">
      <alignment horizontal="center"/>
    </xf>
    <xf numFmtId="164" fontId="4" fillId="0" borderId="16" xfId="2" applyNumberFormat="1" applyFont="1" applyFill="1" applyBorder="1" applyAlignment="1" applyProtection="1">
      <alignment horizontal="left"/>
    </xf>
    <xf numFmtId="3" fontId="4" fillId="0" borderId="59" xfId="2" applyNumberFormat="1" applyFont="1" applyFill="1" applyBorder="1" applyAlignment="1" applyProtection="1">
      <alignment horizontal="center"/>
    </xf>
    <xf numFmtId="3" fontId="4" fillId="4" borderId="18" xfId="2" applyNumberFormat="1" applyFont="1" applyFill="1" applyBorder="1" applyAlignment="1" applyProtection="1">
      <alignment horizontal="center"/>
      <protection locked="0"/>
    </xf>
    <xf numFmtId="3" fontId="4" fillId="5" borderId="18" xfId="2" applyNumberFormat="1" applyFont="1" applyFill="1" applyBorder="1" applyAlignment="1" applyProtection="1">
      <alignment horizontal="center"/>
      <protection locked="0"/>
    </xf>
    <xf numFmtId="164" fontId="4" fillId="4" borderId="30" xfId="2" quotePrefix="1" applyNumberFormat="1" applyFont="1" applyFill="1" applyBorder="1" applyProtection="1">
      <protection locked="0"/>
    </xf>
    <xf numFmtId="3" fontId="4" fillId="4" borderId="59" xfId="2" applyNumberFormat="1" applyFont="1" applyFill="1" applyBorder="1" applyAlignment="1" applyProtection="1">
      <alignment horizontal="center"/>
      <protection locked="0"/>
    </xf>
    <xf numFmtId="3" fontId="4" fillId="4" borderId="45" xfId="2" applyNumberFormat="1" applyFont="1" applyFill="1" applyBorder="1" applyAlignment="1" applyProtection="1">
      <alignment horizontal="center"/>
      <protection locked="0"/>
    </xf>
    <xf numFmtId="3" fontId="4" fillId="5" borderId="45" xfId="2" applyNumberFormat="1" applyFont="1" applyFill="1" applyBorder="1" applyAlignment="1" applyProtection="1">
      <alignment horizontal="center"/>
      <protection locked="0"/>
    </xf>
    <xf numFmtId="164" fontId="4" fillId="4" borderId="60" xfId="2" quotePrefix="1" applyNumberFormat="1" applyFont="1" applyFill="1" applyBorder="1" applyProtection="1">
      <protection locked="0"/>
    </xf>
    <xf numFmtId="3" fontId="4" fillId="4" borderId="47" xfId="2" applyNumberFormat="1" applyFont="1" applyFill="1" applyBorder="1" applyAlignment="1" applyProtection="1">
      <alignment horizontal="center"/>
      <protection locked="0"/>
    </xf>
    <xf numFmtId="3" fontId="3" fillId="0" borderId="58" xfId="2" applyNumberFormat="1" applyFont="1" applyFill="1" applyBorder="1" applyAlignment="1" applyProtection="1">
      <alignment horizontal="center"/>
    </xf>
    <xf numFmtId="3" fontId="3" fillId="0" borderId="16" xfId="2" applyNumberFormat="1" applyFont="1" applyFill="1" applyBorder="1" applyAlignment="1" applyProtection="1">
      <alignment horizontal="center"/>
    </xf>
    <xf numFmtId="3" fontId="3" fillId="0" borderId="61" xfId="2" applyNumberFormat="1" applyFont="1" applyFill="1" applyBorder="1" applyAlignment="1" applyProtection="1">
      <alignment horizontal="center"/>
    </xf>
    <xf numFmtId="0" fontId="2" fillId="0" borderId="0" xfId="1" applyFont="1" applyBorder="1" applyProtection="1"/>
    <xf numFmtId="0" fontId="11" fillId="0" borderId="0" xfId="1" applyFont="1"/>
    <xf numFmtId="0" fontId="11" fillId="3" borderId="4" xfId="1" applyFont="1" applyFill="1" applyBorder="1" applyAlignment="1" applyProtection="1">
      <alignment horizontal="right" vertical="center" wrapText="1"/>
      <protection locked="0"/>
    </xf>
    <xf numFmtId="0" fontId="11" fillId="0" borderId="4" xfId="1" applyFont="1" applyBorder="1" applyAlignment="1" applyProtection="1">
      <alignment horizontal="right"/>
      <protection locked="0"/>
    </xf>
    <xf numFmtId="0" fontId="11" fillId="0" borderId="0" xfId="1" applyFont="1" applyFill="1"/>
    <xf numFmtId="0" fontId="11" fillId="3" borderId="4" xfId="1" applyFont="1" applyFill="1" applyBorder="1" applyAlignment="1" applyProtection="1">
      <alignment horizontal="right" wrapText="1"/>
      <protection locked="0"/>
    </xf>
    <xf numFmtId="0" fontId="13" fillId="0" borderId="4" xfId="1" applyFont="1" applyBorder="1" applyAlignment="1">
      <alignment horizontal="center" vertical="center"/>
    </xf>
    <xf numFmtId="0" fontId="11" fillId="0" borderId="4" xfId="1" applyFont="1" applyFill="1" applyBorder="1" applyAlignment="1" applyProtection="1">
      <alignment horizontal="center" vertical="center"/>
    </xf>
    <xf numFmtId="0" fontId="11" fillId="0" borderId="4" xfId="1" applyFont="1" applyFill="1" applyBorder="1" applyAlignment="1" applyProtection="1">
      <alignment horizontal="right" wrapText="1"/>
      <protection locked="0"/>
    </xf>
    <xf numFmtId="0" fontId="11" fillId="10" borderId="0" xfId="1" applyFont="1" applyFill="1" applyBorder="1" applyAlignment="1" applyProtection="1">
      <alignment horizontal="center"/>
      <protection locked="0"/>
    </xf>
    <xf numFmtId="0" fontId="11" fillId="0" borderId="0" xfId="1" applyFont="1" applyBorder="1" applyProtection="1">
      <protection locked="0"/>
    </xf>
    <xf numFmtId="0" fontId="4" fillId="0" borderId="0" xfId="0" applyFont="1"/>
    <xf numFmtId="0" fontId="17" fillId="0" borderId="0" xfId="0" applyFont="1"/>
    <xf numFmtId="0" fontId="19" fillId="0" borderId="0" xfId="0" applyFont="1"/>
    <xf numFmtId="0" fontId="3" fillId="0" borderId="2" xfId="1" applyFont="1" applyBorder="1" applyAlignment="1" applyProtection="1"/>
    <xf numFmtId="0" fontId="13" fillId="0" borderId="13" xfId="1" applyFont="1" applyFill="1" applyBorder="1" applyAlignment="1" applyProtection="1">
      <alignment vertical="center" wrapText="1"/>
    </xf>
    <xf numFmtId="3" fontId="3" fillId="0" borderId="69" xfId="2" applyNumberFormat="1" applyFont="1" applyFill="1" applyBorder="1" applyAlignment="1" applyProtection="1">
      <alignment horizontal="center"/>
    </xf>
    <xf numFmtId="3" fontId="4" fillId="0" borderId="69" xfId="2" applyNumberFormat="1" applyFont="1" applyFill="1" applyBorder="1" applyAlignment="1" applyProtection="1">
      <alignment horizontal="center"/>
    </xf>
    <xf numFmtId="0" fontId="13" fillId="0" borderId="0" xfId="1" applyFont="1" applyFill="1" applyBorder="1" applyAlignment="1" applyProtection="1">
      <alignment vertical="center" wrapText="1"/>
    </xf>
    <xf numFmtId="0" fontId="22" fillId="0" borderId="2" xfId="1" applyFont="1" applyBorder="1" applyProtection="1"/>
    <xf numFmtId="0" fontId="1" fillId="3" borderId="0" xfId="1" applyFill="1" applyBorder="1" applyProtection="1"/>
    <xf numFmtId="0" fontId="24" fillId="0" borderId="2" xfId="1" applyFont="1" applyBorder="1" applyProtection="1"/>
    <xf numFmtId="0" fontId="25" fillId="0" borderId="0" xfId="1" applyFont="1" applyBorder="1" applyProtection="1"/>
    <xf numFmtId="0" fontId="25" fillId="0" borderId="14" xfId="1" applyFont="1" applyBorder="1" applyProtection="1"/>
    <xf numFmtId="0" fontId="25" fillId="0" borderId="0" xfId="1" applyFont="1" applyBorder="1" applyAlignment="1" applyProtection="1"/>
    <xf numFmtId="1" fontId="26" fillId="7" borderId="4" xfId="1" applyNumberFormat="1" applyFont="1" applyFill="1" applyBorder="1" applyAlignment="1" applyProtection="1">
      <alignment horizontal="center"/>
    </xf>
    <xf numFmtId="1" fontId="26" fillId="2" borderId="4" xfId="1" applyNumberFormat="1" applyFont="1" applyFill="1" applyBorder="1" applyAlignment="1" applyProtection="1">
      <alignment horizontal="center"/>
      <protection locked="0"/>
    </xf>
    <xf numFmtId="0" fontId="25" fillId="0" borderId="2" xfId="1" applyFont="1" applyBorder="1" applyProtection="1"/>
    <xf numFmtId="0" fontId="26" fillId="0" borderId="2" xfId="1" applyFont="1" applyBorder="1" applyProtection="1"/>
    <xf numFmtId="0" fontId="26" fillId="0" borderId="0" xfId="1" applyFont="1" applyBorder="1" applyProtection="1"/>
    <xf numFmtId="164" fontId="26" fillId="7" borderId="4" xfId="1" applyNumberFormat="1" applyFont="1" applyFill="1" applyBorder="1" applyAlignment="1" applyProtection="1">
      <alignment horizontal="center"/>
    </xf>
    <xf numFmtId="0" fontId="25" fillId="3" borderId="0" xfId="1" applyFont="1" applyFill="1" applyBorder="1" applyAlignment="1" applyProtection="1"/>
    <xf numFmtId="0" fontId="25" fillId="3" borderId="0" xfId="1" applyFont="1" applyFill="1" applyBorder="1" applyProtection="1"/>
    <xf numFmtId="0" fontId="26" fillId="0" borderId="0" xfId="1" applyFont="1" applyBorder="1" applyAlignment="1" applyProtection="1">
      <alignment horizontal="center"/>
    </xf>
    <xf numFmtId="164" fontId="26" fillId="2" borderId="4" xfId="1" applyNumberFormat="1" applyFont="1" applyFill="1" applyBorder="1" applyAlignment="1" applyProtection="1">
      <alignment horizontal="center"/>
      <protection locked="0"/>
    </xf>
    <xf numFmtId="164" fontId="26" fillId="8" borderId="4" xfId="1" applyNumberFormat="1" applyFont="1" applyFill="1" applyBorder="1" applyAlignment="1" applyProtection="1">
      <alignment horizontal="center"/>
    </xf>
    <xf numFmtId="0" fontId="26" fillId="3" borderId="0" xfId="1" applyFont="1" applyFill="1" applyBorder="1" applyAlignment="1" applyProtection="1"/>
    <xf numFmtId="0" fontId="26" fillId="3" borderId="0" xfId="1" applyFont="1" applyFill="1" applyBorder="1" applyAlignment="1" applyProtection="1">
      <alignment horizontal="center"/>
    </xf>
    <xf numFmtId="168" fontId="26" fillId="2" borderId="4" xfId="1" applyNumberFormat="1" applyFont="1" applyFill="1" applyBorder="1" applyAlignment="1" applyProtection="1">
      <alignment horizontal="center"/>
      <protection locked="0"/>
    </xf>
    <xf numFmtId="0" fontId="26" fillId="0" borderId="0" xfId="1" applyFont="1" applyFill="1" applyBorder="1" applyAlignment="1" applyProtection="1">
      <alignment horizontal="center"/>
    </xf>
    <xf numFmtId="0" fontId="25" fillId="0" borderId="0" xfId="1" applyFont="1" applyFill="1" applyBorder="1" applyAlignment="1" applyProtection="1">
      <alignment wrapText="1"/>
    </xf>
    <xf numFmtId="0" fontId="28" fillId="0" borderId="0" xfId="1" applyFont="1" applyBorder="1" applyProtection="1"/>
    <xf numFmtId="0" fontId="28" fillId="0" borderId="14" xfId="1" applyFont="1" applyBorder="1" applyProtection="1"/>
    <xf numFmtId="0" fontId="28" fillId="0" borderId="3" xfId="1" applyFont="1" applyBorder="1" applyProtection="1"/>
    <xf numFmtId="0" fontId="28" fillId="0" borderId="63" xfId="1" applyFont="1" applyBorder="1" applyProtection="1"/>
    <xf numFmtId="0" fontId="28" fillId="0" borderId="64" xfId="1" applyFont="1" applyBorder="1" applyProtection="1"/>
    <xf numFmtId="0" fontId="13" fillId="0" borderId="14" xfId="1" applyFont="1" applyFill="1" applyBorder="1" applyAlignment="1" applyProtection="1">
      <alignment vertical="center" wrapText="1"/>
    </xf>
    <xf numFmtId="0" fontId="25" fillId="0" borderId="2" xfId="1" applyFont="1" applyFill="1" applyBorder="1" applyAlignment="1" applyProtection="1">
      <alignment wrapText="1"/>
    </xf>
    <xf numFmtId="0" fontId="3" fillId="0" borderId="3" xfId="1" applyFont="1" applyBorder="1" applyAlignment="1" applyProtection="1"/>
    <xf numFmtId="0" fontId="3" fillId="2" borderId="63" xfId="1" applyFont="1" applyFill="1" applyBorder="1" applyAlignment="1" applyProtection="1">
      <alignment horizontal="left"/>
      <protection locked="0"/>
    </xf>
    <xf numFmtId="0" fontId="3" fillId="3" borderId="63" xfId="1" applyFont="1" applyFill="1" applyBorder="1" applyAlignment="1" applyProtection="1">
      <alignment horizontal="left"/>
    </xf>
    <xf numFmtId="0" fontId="4" fillId="0" borderId="64" xfId="1" applyFont="1" applyBorder="1" applyAlignment="1" applyProtection="1">
      <alignment horizontal="right"/>
      <protection locked="0"/>
    </xf>
    <xf numFmtId="0" fontId="3" fillId="2" borderId="63" xfId="1" applyFont="1" applyFill="1" applyBorder="1" applyAlignment="1" applyProtection="1">
      <protection locked="0"/>
    </xf>
    <xf numFmtId="0" fontId="3" fillId="0" borderId="63" xfId="1" applyFont="1" applyBorder="1" applyAlignment="1" applyProtection="1">
      <alignment horizontal="left"/>
    </xf>
    <xf numFmtId="0" fontId="13" fillId="0" borderId="70" xfId="1" applyFont="1" applyFill="1" applyBorder="1" applyAlignment="1" applyProtection="1">
      <alignment vertical="center" wrapText="1"/>
    </xf>
    <xf numFmtId="0" fontId="25" fillId="0" borderId="70" xfId="1" applyFont="1" applyBorder="1" applyProtection="1"/>
    <xf numFmtId="1" fontId="26" fillId="0" borderId="70" xfId="1" applyNumberFormat="1" applyFont="1" applyFill="1" applyBorder="1" applyAlignment="1" applyProtection="1"/>
    <xf numFmtId="0" fontId="26" fillId="0" borderId="70" xfId="1" applyFont="1" applyFill="1" applyBorder="1" applyAlignment="1" applyProtection="1"/>
    <xf numFmtId="164" fontId="26" fillId="0" borderId="70" xfId="1" applyNumberFormat="1" applyFont="1" applyFill="1" applyBorder="1" applyAlignment="1" applyProtection="1"/>
    <xf numFmtId="164" fontId="26" fillId="0" borderId="70" xfId="1" applyNumberFormat="1" applyFont="1" applyFill="1" applyBorder="1" applyAlignment="1" applyProtection="1">
      <alignment horizontal="center"/>
    </xf>
    <xf numFmtId="164" fontId="26" fillId="3" borderId="70" xfId="1" applyNumberFormat="1" applyFont="1" applyFill="1" applyBorder="1" applyAlignment="1" applyProtection="1">
      <alignment horizontal="center"/>
    </xf>
    <xf numFmtId="164" fontId="29" fillId="0" borderId="70" xfId="1" applyNumberFormat="1" applyFont="1" applyFill="1" applyBorder="1" applyAlignment="1" applyProtection="1"/>
    <xf numFmtId="0" fontId="26" fillId="0" borderId="70" xfId="1" applyFont="1" applyBorder="1" applyAlignment="1" applyProtection="1">
      <alignment horizontal="center"/>
    </xf>
    <xf numFmtId="168" fontId="26" fillId="0" borderId="70" xfId="1" applyNumberFormat="1" applyFont="1" applyFill="1" applyBorder="1" applyAlignment="1" applyProtection="1"/>
    <xf numFmtId="0" fontId="25" fillId="0" borderId="70" xfId="1" applyFont="1" applyFill="1" applyBorder="1" applyAlignment="1" applyProtection="1">
      <alignment wrapText="1"/>
    </xf>
    <xf numFmtId="0" fontId="28" fillId="0" borderId="70" xfId="1" applyFont="1" applyBorder="1" applyProtection="1"/>
    <xf numFmtId="0" fontId="28" fillId="0" borderId="71" xfId="1" applyFont="1" applyBorder="1" applyProtection="1"/>
    <xf numFmtId="0" fontId="30" fillId="0" borderId="70" xfId="1" applyFont="1" applyBorder="1" applyAlignment="1" applyProtection="1">
      <alignment horizontal="right"/>
    </xf>
    <xf numFmtId="0" fontId="28" fillId="0" borderId="72" xfId="1" applyFont="1" applyBorder="1" applyProtection="1"/>
    <xf numFmtId="0" fontId="3" fillId="2" borderId="64" xfId="1" applyFont="1" applyFill="1" applyBorder="1" applyAlignment="1" applyProtection="1">
      <protection locked="0"/>
    </xf>
    <xf numFmtId="0" fontId="4" fillId="0" borderId="14" xfId="1" applyFont="1" applyBorder="1" applyAlignment="1" applyProtection="1">
      <protection locked="0"/>
    </xf>
    <xf numFmtId="0" fontId="24" fillId="3" borderId="2" xfId="1" applyFont="1" applyFill="1" applyBorder="1" applyAlignment="1" applyProtection="1"/>
    <xf numFmtId="0" fontId="5" fillId="0" borderId="2" xfId="1" applyFont="1" applyFill="1" applyBorder="1" applyAlignment="1" applyProtection="1">
      <alignment vertical="top"/>
    </xf>
    <xf numFmtId="0" fontId="5" fillId="0" borderId="0" xfId="1" applyFont="1" applyFill="1" applyBorder="1" applyProtection="1"/>
    <xf numFmtId="165" fontId="3" fillId="13" borderId="46" xfId="2" applyNumberFormat="1" applyFont="1" applyFill="1" applyBorder="1" applyAlignment="1" applyProtection="1">
      <alignment horizontal="center"/>
    </xf>
    <xf numFmtId="0" fontId="1" fillId="0" borderId="0" xfId="1" applyFill="1" applyProtection="1"/>
    <xf numFmtId="0" fontId="3" fillId="0" borderId="2" xfId="1" applyFont="1" applyFill="1" applyBorder="1" applyAlignment="1" applyProtection="1"/>
    <xf numFmtId="0" fontId="3" fillId="0" borderId="0" xfId="1" applyFont="1" applyFill="1" applyBorder="1" applyAlignment="1" applyProtection="1">
      <alignment horizontal="left"/>
    </xf>
    <xf numFmtId="0" fontId="4" fillId="0" borderId="14" xfId="1" applyFont="1" applyFill="1" applyBorder="1" applyAlignment="1" applyProtection="1">
      <alignment horizontal="right"/>
      <protection locked="0"/>
    </xf>
    <xf numFmtId="0" fontId="1" fillId="0" borderId="16" xfId="1" applyFill="1" applyBorder="1" applyProtection="1"/>
    <xf numFmtId="0" fontId="24" fillId="14" borderId="2" xfId="1" applyFont="1" applyFill="1" applyBorder="1" applyProtection="1"/>
    <xf numFmtId="0" fontId="25" fillId="14" borderId="0" xfId="1" applyFont="1" applyFill="1" applyBorder="1" applyProtection="1"/>
    <xf numFmtId="0" fontId="1" fillId="0" borderId="0" xfId="1" applyAlignment="1" applyProtection="1">
      <alignment vertical="center"/>
    </xf>
    <xf numFmtId="3" fontId="3" fillId="6" borderId="34" xfId="2" applyNumberFormat="1" applyFont="1" applyFill="1" applyBorder="1" applyAlignment="1" applyProtection="1">
      <alignment horizontal="center" vertical="center"/>
      <protection locked="0"/>
    </xf>
    <xf numFmtId="165" fontId="3" fillId="7" borderId="34" xfId="2" applyNumberFormat="1" applyFont="1" applyFill="1" applyBorder="1" applyAlignment="1" applyProtection="1">
      <alignment horizontal="center" vertical="center"/>
    </xf>
    <xf numFmtId="164" fontId="3" fillId="0" borderId="35" xfId="2" applyNumberFormat="1" applyFont="1" applyFill="1" applyBorder="1" applyAlignment="1" applyProtection="1">
      <alignment horizontal="center" vertical="center" wrapText="1"/>
    </xf>
    <xf numFmtId="3" fontId="3" fillId="6" borderId="33" xfId="2" applyNumberFormat="1" applyFont="1" applyFill="1" applyBorder="1" applyAlignment="1" applyProtection="1">
      <alignment horizontal="center" vertical="center"/>
      <protection locked="0"/>
    </xf>
    <xf numFmtId="0" fontId="1" fillId="4" borderId="4" xfId="1" applyFill="1" applyBorder="1" applyAlignment="1" applyProtection="1">
      <alignment vertical="center"/>
    </xf>
    <xf numFmtId="0" fontId="1" fillId="4" borderId="19" xfId="1" applyFill="1" applyBorder="1" applyAlignment="1" applyProtection="1">
      <alignment vertical="center"/>
    </xf>
    <xf numFmtId="0" fontId="1" fillId="4" borderId="28" xfId="1" applyFill="1" applyBorder="1" applyAlignment="1" applyProtection="1">
      <alignment vertical="center"/>
    </xf>
    <xf numFmtId="0" fontId="1" fillId="4" borderId="0" xfId="1" applyFill="1" applyBorder="1" applyAlignment="1" applyProtection="1">
      <alignment vertical="center"/>
    </xf>
    <xf numFmtId="3" fontId="3" fillId="6" borderId="35" xfId="2" applyNumberFormat="1" applyFont="1" applyFill="1" applyBorder="1" applyAlignment="1" applyProtection="1">
      <alignment horizontal="center" vertical="center"/>
      <protection locked="0"/>
    </xf>
    <xf numFmtId="165" fontId="3" fillId="7" borderId="35" xfId="2" applyNumberFormat="1" applyFont="1" applyFill="1" applyBorder="1" applyAlignment="1" applyProtection="1">
      <alignment horizontal="center" vertical="center"/>
    </xf>
    <xf numFmtId="3" fontId="3" fillId="6" borderId="51" xfId="2" applyNumberFormat="1" applyFont="1" applyFill="1" applyBorder="1" applyAlignment="1" applyProtection="1">
      <alignment horizontal="center" vertical="center"/>
      <protection locked="0"/>
    </xf>
    <xf numFmtId="0" fontId="1" fillId="4" borderId="10" xfId="1" applyFill="1" applyBorder="1" applyAlignment="1" applyProtection="1">
      <alignment vertical="center"/>
    </xf>
    <xf numFmtId="166" fontId="8" fillId="4" borderId="4" xfId="1" applyNumberFormat="1" applyFont="1" applyFill="1" applyBorder="1" applyAlignment="1" applyProtection="1">
      <alignment vertical="center"/>
    </xf>
    <xf numFmtId="0" fontId="1" fillId="4" borderId="0" xfId="1" applyFill="1" applyAlignment="1" applyProtection="1">
      <alignment vertical="center"/>
    </xf>
    <xf numFmtId="164" fontId="3" fillId="0" borderId="2" xfId="2" applyNumberFormat="1" applyFont="1" applyFill="1" applyBorder="1" applyAlignment="1" applyProtection="1">
      <alignment horizontal="left"/>
    </xf>
    <xf numFmtId="164" fontId="3" fillId="0" borderId="0" xfId="2" applyNumberFormat="1" applyFont="1" applyFill="1" applyBorder="1" applyAlignment="1" applyProtection="1">
      <alignment horizontal="left"/>
    </xf>
    <xf numFmtId="3" fontId="3" fillId="0" borderId="0" xfId="2" applyNumberFormat="1" applyFont="1" applyFill="1" applyBorder="1" applyAlignment="1" applyProtection="1">
      <alignment horizontal="center"/>
    </xf>
    <xf numFmtId="3" fontId="4" fillId="0" borderId="0" xfId="2" applyNumberFormat="1" applyFont="1" applyFill="1" applyBorder="1" applyAlignment="1" applyProtection="1">
      <alignment horizontal="center"/>
    </xf>
    <xf numFmtId="3" fontId="3" fillId="0" borderId="14" xfId="2" applyNumberFormat="1" applyFont="1" applyFill="1" applyBorder="1" applyAlignment="1" applyProtection="1">
      <alignment horizontal="center"/>
    </xf>
    <xf numFmtId="0" fontId="31" fillId="0" borderId="0" xfId="1" applyNumberFormat="1" applyFont="1" applyFill="1" applyBorder="1" applyAlignment="1" applyProtection="1">
      <alignment vertical="top" wrapText="1"/>
    </xf>
    <xf numFmtId="3" fontId="23" fillId="10" borderId="0" xfId="2" applyNumberFormat="1" applyFont="1" applyFill="1" applyBorder="1" applyAlignment="1" applyProtection="1">
      <alignment horizontal="center"/>
    </xf>
    <xf numFmtId="164" fontId="23" fillId="0" borderId="0" xfId="2" applyNumberFormat="1" applyFont="1" applyFill="1" applyBorder="1" applyAlignment="1" applyProtection="1">
      <alignment horizontal="left"/>
    </xf>
    <xf numFmtId="3" fontId="23" fillId="0" borderId="4" xfId="2" applyNumberFormat="1" applyFont="1" applyFill="1" applyBorder="1" applyAlignment="1" applyProtection="1">
      <alignment horizontal="center"/>
    </xf>
    <xf numFmtId="165" fontId="23" fillId="10" borderId="0" xfId="2" applyNumberFormat="1" applyFont="1" applyFill="1" applyBorder="1" applyAlignment="1" applyProtection="1">
      <alignment horizontal="right"/>
    </xf>
    <xf numFmtId="0" fontId="24" fillId="0" borderId="2" xfId="1" applyFont="1" applyFill="1" applyBorder="1" applyProtection="1"/>
    <xf numFmtId="0" fontId="25" fillId="0" borderId="0" xfId="1" applyFont="1" applyFill="1" applyBorder="1" applyProtection="1"/>
    <xf numFmtId="0" fontId="4" fillId="0" borderId="14" xfId="1" applyFont="1" applyFill="1" applyBorder="1" applyProtection="1"/>
    <xf numFmtId="0" fontId="19" fillId="0" borderId="0" xfId="0" applyFont="1" applyFill="1"/>
    <xf numFmtId="0" fontId="0" fillId="0" borderId="0" xfId="0" applyFill="1"/>
    <xf numFmtId="164" fontId="26" fillId="0" borderId="0" xfId="2" applyNumberFormat="1" applyFont="1" applyFill="1" applyBorder="1" applyAlignment="1" applyProtection="1">
      <alignment horizontal="left"/>
    </xf>
    <xf numFmtId="3" fontId="26" fillId="0" borderId="0" xfId="2" applyNumberFormat="1" applyFont="1" applyFill="1" applyBorder="1" applyAlignment="1" applyProtection="1">
      <alignment horizontal="center"/>
    </xf>
    <xf numFmtId="3" fontId="26" fillId="10" borderId="0" xfId="2" applyNumberFormat="1" applyFont="1" applyFill="1" applyBorder="1" applyAlignment="1" applyProtection="1">
      <alignment horizontal="center"/>
    </xf>
    <xf numFmtId="0" fontId="25" fillId="3" borderId="2" xfId="1" applyFont="1" applyFill="1" applyBorder="1" applyAlignment="1" applyProtection="1"/>
    <xf numFmtId="0" fontId="25" fillId="0" borderId="2" xfId="1" applyFont="1" applyFill="1" applyBorder="1" applyProtection="1"/>
    <xf numFmtId="0" fontId="26" fillId="0" borderId="0" xfId="1" applyFont="1" applyFill="1" applyBorder="1" applyProtection="1"/>
    <xf numFmtId="164" fontId="26" fillId="0" borderId="0" xfId="1" applyNumberFormat="1" applyFont="1" applyFill="1" applyBorder="1" applyAlignment="1" applyProtection="1">
      <alignment horizontal="center"/>
    </xf>
    <xf numFmtId="0" fontId="1" fillId="0" borderId="0" xfId="1" applyFont="1" applyProtection="1"/>
    <xf numFmtId="0" fontId="25" fillId="0" borderId="0" xfId="1" applyFont="1" applyBorder="1" applyAlignment="1" applyProtection="1">
      <alignment horizontal="center"/>
    </xf>
    <xf numFmtId="0" fontId="1" fillId="0" borderId="14" xfId="1" applyFont="1" applyBorder="1" applyProtection="1"/>
    <xf numFmtId="0" fontId="1" fillId="4" borderId="0" xfId="1" applyFont="1" applyFill="1" applyProtection="1"/>
    <xf numFmtId="0" fontId="1" fillId="4" borderId="0" xfId="1" applyFont="1" applyFill="1" applyBorder="1" applyProtection="1"/>
    <xf numFmtId="0" fontId="1" fillId="0" borderId="0" xfId="1" applyFont="1" applyFill="1" applyProtection="1"/>
    <xf numFmtId="0" fontId="25" fillId="0" borderId="2" xfId="1" applyFont="1" applyFill="1" applyBorder="1" applyAlignment="1" applyProtection="1"/>
    <xf numFmtId="0" fontId="25" fillId="0" borderId="0" xfId="1" applyFont="1" applyFill="1" applyBorder="1" applyAlignment="1" applyProtection="1"/>
    <xf numFmtId="0" fontId="25" fillId="0" borderId="0" xfId="1" applyFont="1" applyFill="1" applyBorder="1" applyAlignment="1" applyProtection="1">
      <alignment horizontal="center"/>
    </xf>
    <xf numFmtId="0" fontId="1" fillId="0" borderId="0" xfId="1" applyFont="1" applyFill="1" applyBorder="1" applyProtection="1"/>
    <xf numFmtId="164" fontId="26" fillId="2" borderId="18" xfId="1" applyNumberFormat="1" applyFont="1" applyFill="1" applyBorder="1" applyAlignment="1" applyProtection="1">
      <alignment horizontal="center"/>
      <protection locked="0"/>
    </xf>
    <xf numFmtId="164" fontId="26" fillId="2" borderId="19" xfId="1" applyNumberFormat="1" applyFont="1" applyFill="1" applyBorder="1" applyAlignment="1" applyProtection="1">
      <alignment horizontal="center"/>
      <protection locked="0"/>
    </xf>
    <xf numFmtId="0" fontId="26" fillId="0" borderId="2" xfId="1" applyFont="1" applyFill="1" applyBorder="1" applyAlignment="1" applyProtection="1"/>
    <xf numFmtId="0" fontId="26" fillId="12" borderId="2" xfId="1" applyFont="1" applyFill="1" applyBorder="1" applyProtection="1"/>
    <xf numFmtId="0" fontId="25" fillId="12" borderId="0" xfId="1" applyFont="1" applyFill="1" applyBorder="1" applyProtection="1"/>
    <xf numFmtId="0" fontId="26" fillId="0" borderId="2" xfId="1" applyFont="1" applyFill="1" applyBorder="1" applyProtection="1"/>
    <xf numFmtId="0" fontId="26" fillId="0" borderId="0" xfId="1" applyFont="1" applyFill="1" applyBorder="1" applyAlignment="1" applyProtection="1">
      <alignment horizontal="left" wrapText="1"/>
    </xf>
    <xf numFmtId="1" fontId="26" fillId="0" borderId="0" xfId="1" applyNumberFormat="1" applyFont="1" applyFill="1" applyBorder="1" applyAlignment="1" applyProtection="1"/>
    <xf numFmtId="164" fontId="26" fillId="10" borderId="2" xfId="2" applyNumberFormat="1" applyFont="1" applyFill="1" applyBorder="1" applyAlignment="1" applyProtection="1">
      <alignment horizontal="left"/>
    </xf>
    <xf numFmtId="0" fontId="25" fillId="0" borderId="2" xfId="1" applyFont="1" applyBorder="1" applyAlignment="1" applyProtection="1"/>
    <xf numFmtId="10" fontId="26" fillId="8" borderId="4" xfId="4" applyNumberFormat="1" applyFont="1" applyFill="1" applyBorder="1" applyAlignment="1" applyProtection="1">
      <alignment horizontal="right"/>
    </xf>
    <xf numFmtId="1" fontId="26" fillId="0" borderId="0" xfId="1" applyNumberFormat="1" applyFont="1" applyFill="1" applyBorder="1" applyAlignment="1" applyProtection="1">
      <alignment horizontal="right"/>
    </xf>
    <xf numFmtId="164" fontId="26" fillId="7" borderId="4" xfId="1" applyNumberFormat="1" applyFont="1" applyFill="1" applyBorder="1" applyAlignment="1" applyProtection="1">
      <alignment horizontal="center" vertical="center"/>
    </xf>
    <xf numFmtId="167" fontId="26" fillId="8" borderId="4" xfId="1" applyNumberFormat="1" applyFont="1" applyFill="1" applyBorder="1" applyAlignment="1" applyProtection="1">
      <alignment horizontal="center" vertical="center"/>
    </xf>
    <xf numFmtId="164" fontId="26" fillId="8" borderId="4" xfId="1" applyNumberFormat="1" applyFont="1" applyFill="1" applyBorder="1" applyAlignment="1" applyProtection="1">
      <alignment horizontal="center" vertical="center"/>
    </xf>
    <xf numFmtId="0" fontId="34" fillId="0" borderId="0" xfId="0" applyFont="1" applyProtection="1">
      <protection locked="0"/>
    </xf>
    <xf numFmtId="0" fontId="0" fillId="0" borderId="0" xfId="0" applyProtection="1">
      <protection locked="0"/>
    </xf>
    <xf numFmtId="0" fontId="0" fillId="0" borderId="16" xfId="0" applyBorder="1" applyProtection="1">
      <protection locked="0"/>
    </xf>
    <xf numFmtId="0" fontId="40" fillId="0" borderId="0" xfId="0" applyFont="1" applyProtection="1">
      <protection locked="0"/>
    </xf>
    <xf numFmtId="0" fontId="33" fillId="15" borderId="0" xfId="0" applyFont="1" applyFill="1" applyBorder="1" applyProtection="1">
      <protection locked="0"/>
    </xf>
    <xf numFmtId="0" fontId="40" fillId="0" borderId="0" xfId="0" applyFont="1" applyAlignment="1" applyProtection="1">
      <alignment vertical="center"/>
      <protection locked="0"/>
    </xf>
    <xf numFmtId="0" fontId="33" fillId="0" borderId="0" xfId="0" applyFont="1" applyProtection="1">
      <protection locked="0"/>
    </xf>
    <xf numFmtId="170" fontId="0" fillId="18" borderId="16" xfId="0" applyNumberFormat="1" applyFont="1" applyFill="1" applyBorder="1" applyAlignment="1" applyProtection="1">
      <alignment horizontal="center" vertical="center"/>
      <protection locked="0"/>
    </xf>
    <xf numFmtId="0" fontId="0" fillId="0" borderId="0" xfId="0" applyFont="1" applyProtection="1">
      <protection locked="0"/>
    </xf>
    <xf numFmtId="0" fontId="0" fillId="0" borderId="17" xfId="0" applyFont="1" applyBorder="1" applyProtection="1">
      <protection locked="0"/>
    </xf>
    <xf numFmtId="0" fontId="0" fillId="17" borderId="65" xfId="0" applyFont="1" applyFill="1" applyBorder="1" applyProtection="1">
      <protection locked="0"/>
    </xf>
    <xf numFmtId="171" fontId="0" fillId="17" borderId="0" xfId="0" applyNumberFormat="1" applyFont="1" applyFill="1" applyBorder="1" applyAlignment="1" applyProtection="1">
      <alignment horizontal="center"/>
      <protection locked="0"/>
    </xf>
    <xf numFmtId="0" fontId="0" fillId="17" borderId="16" xfId="0" applyFont="1" applyFill="1" applyBorder="1" applyProtection="1">
      <protection locked="0"/>
    </xf>
    <xf numFmtId="0" fontId="21" fillId="0" borderId="0" xfId="0" applyFont="1" applyProtection="1">
      <protection locked="0"/>
    </xf>
    <xf numFmtId="0" fontId="0" fillId="3" borderId="0" xfId="0" applyFont="1" applyFill="1" applyBorder="1" applyAlignment="1" applyProtection="1">
      <alignment horizontal="left" vertical="top" wrapText="1"/>
      <protection locked="0"/>
    </xf>
    <xf numFmtId="170" fontId="0" fillId="3" borderId="0" xfId="0" applyNumberFormat="1" applyFont="1" applyFill="1" applyBorder="1" applyProtection="1">
      <protection locked="0"/>
    </xf>
    <xf numFmtId="0" fontId="35" fillId="0" borderId="0" xfId="0" applyFont="1" applyProtection="1">
      <protection locked="0"/>
    </xf>
    <xf numFmtId="0" fontId="0" fillId="0" borderId="0" xfId="0" applyAlignment="1" applyProtection="1">
      <alignment wrapText="1"/>
      <protection locked="0"/>
    </xf>
    <xf numFmtId="0" fontId="39" fillId="3" borderId="0" xfId="0" applyFont="1" applyFill="1" applyBorder="1" applyAlignment="1" applyProtection="1">
      <alignment vertical="center"/>
      <protection locked="0"/>
    </xf>
    <xf numFmtId="0" fontId="35" fillId="3" borderId="0" xfId="0" applyFont="1" applyFill="1" applyBorder="1" applyProtection="1">
      <protection locked="0"/>
    </xf>
    <xf numFmtId="0" fontId="0" fillId="3" borderId="0" xfId="0" applyFill="1" applyBorder="1" applyProtection="1">
      <protection locked="0"/>
    </xf>
    <xf numFmtId="0" fontId="0" fillId="3" borderId="0" xfId="0" applyFill="1" applyBorder="1" applyAlignment="1" applyProtection="1">
      <alignment horizontal="center" vertical="top"/>
      <protection locked="0"/>
    </xf>
    <xf numFmtId="0" fontId="0" fillId="0" borderId="0" xfId="0" applyAlignment="1" applyProtection="1">
      <alignment horizontal="center" vertical="top"/>
      <protection locked="0"/>
    </xf>
    <xf numFmtId="0" fontId="0" fillId="15" borderId="4" xfId="0" applyFill="1" applyBorder="1" applyAlignment="1" applyProtection="1">
      <alignment horizontal="center"/>
      <protection locked="0"/>
    </xf>
    <xf numFmtId="0" fontId="0" fillId="3" borderId="0" xfId="0" applyFill="1" applyBorder="1" applyAlignment="1" applyProtection="1">
      <alignment vertical="center"/>
      <protection locked="0"/>
    </xf>
    <xf numFmtId="0" fontId="0" fillId="0" borderId="0" xfId="0" applyAlignment="1" applyProtection="1">
      <alignment vertical="center"/>
      <protection locked="0"/>
    </xf>
    <xf numFmtId="0" fontId="0" fillId="0" borderId="4" xfId="0" applyBorder="1" applyAlignment="1" applyProtection="1">
      <alignment vertical="center"/>
      <protection locked="0"/>
    </xf>
    <xf numFmtId="0" fontId="38" fillId="0" borderId="0" xfId="0" applyFont="1" applyProtection="1">
      <protection locked="0"/>
    </xf>
    <xf numFmtId="0" fontId="33" fillId="15" borderId="0" xfId="0" applyFont="1" applyFill="1" applyAlignment="1" applyProtection="1">
      <alignment vertical="center" wrapText="1"/>
      <protection locked="0"/>
    </xf>
    <xf numFmtId="0" fontId="0" fillId="0" borderId="4" xfId="0" applyBorder="1" applyProtection="1">
      <protection locked="0"/>
    </xf>
    <xf numFmtId="1" fontId="0" fillId="15" borderId="10" xfId="0" applyNumberFormat="1" applyFill="1" applyBorder="1" applyAlignment="1" applyProtection="1">
      <alignment vertical="center" wrapText="1"/>
      <protection locked="0"/>
    </xf>
    <xf numFmtId="0" fontId="0" fillId="15" borderId="10" xfId="0" applyFill="1" applyBorder="1" applyAlignment="1" applyProtection="1">
      <alignment vertical="center" wrapText="1"/>
      <protection locked="0"/>
    </xf>
    <xf numFmtId="0" fontId="0" fillId="15" borderId="19" xfId="0" applyFill="1" applyBorder="1" applyAlignment="1" applyProtection="1">
      <alignment vertical="center" wrapText="1"/>
      <protection locked="0"/>
    </xf>
    <xf numFmtId="0" fontId="26" fillId="0" borderId="2" xfId="1" applyFont="1" applyBorder="1" applyAlignment="1" applyProtection="1"/>
    <xf numFmtId="0" fontId="26" fillId="0" borderId="0" xfId="1" applyFont="1" applyBorder="1" applyAlignment="1" applyProtection="1"/>
    <xf numFmtId="0" fontId="0" fillId="19" borderId="0" xfId="0" applyFill="1"/>
    <xf numFmtId="0" fontId="38" fillId="3" borderId="0" xfId="0" applyFont="1" applyFill="1"/>
    <xf numFmtId="0" fontId="0" fillId="3" borderId="0" xfId="0" applyFill="1"/>
    <xf numFmtId="0" fontId="12" fillId="3" borderId="0" xfId="1" applyFont="1" applyFill="1" applyBorder="1" applyAlignment="1" applyProtection="1">
      <alignment horizontal="left" vertical="center" wrapText="1"/>
    </xf>
    <xf numFmtId="0" fontId="11" fillId="0" borderId="0" xfId="1" applyFont="1" applyProtection="1"/>
    <xf numFmtId="0" fontId="13" fillId="0" borderId="0" xfId="1" applyFont="1" applyAlignment="1" applyProtection="1">
      <alignment wrapText="1"/>
    </xf>
    <xf numFmtId="0" fontId="13" fillId="0" borderId="0" xfId="1" applyFont="1" applyBorder="1" applyAlignment="1" applyProtection="1">
      <alignment wrapText="1"/>
    </xf>
    <xf numFmtId="0" fontId="13" fillId="0" borderId="0" xfId="1" applyFont="1" applyFill="1" applyBorder="1" applyAlignment="1" applyProtection="1">
      <alignment horizontal="center" wrapText="1"/>
    </xf>
    <xf numFmtId="0" fontId="11" fillId="0" borderId="0" xfId="1" applyFont="1" applyAlignment="1" applyProtection="1">
      <alignment horizontal="left"/>
    </xf>
    <xf numFmtId="0" fontId="11" fillId="10" borderId="0" xfId="1" applyFont="1" applyFill="1" applyProtection="1"/>
    <xf numFmtId="0" fontId="11" fillId="11" borderId="5" xfId="1" applyFont="1" applyFill="1" applyBorder="1" applyProtection="1"/>
    <xf numFmtId="0" fontId="11" fillId="11" borderId="17" xfId="1" applyFont="1" applyFill="1" applyBorder="1" applyAlignment="1" applyProtection="1">
      <alignment horizontal="center" wrapText="1"/>
    </xf>
    <xf numFmtId="0" fontId="11" fillId="11" borderId="40" xfId="1" applyFont="1" applyFill="1" applyBorder="1" applyAlignment="1" applyProtection="1">
      <alignment horizontal="center" wrapText="1"/>
    </xf>
    <xf numFmtId="0" fontId="11" fillId="0" borderId="4" xfId="1" applyFont="1" applyBorder="1" applyAlignment="1" applyProtection="1">
      <alignment horizontal="center" vertical="center"/>
    </xf>
    <xf numFmtId="0" fontId="11" fillId="11" borderId="5" xfId="1" applyFont="1" applyFill="1" applyBorder="1" applyAlignment="1" applyProtection="1">
      <alignment vertical="center"/>
    </xf>
    <xf numFmtId="0" fontId="11" fillId="0" borderId="0" xfId="1" applyFont="1" applyAlignment="1" applyProtection="1">
      <alignment horizontal="right"/>
    </xf>
    <xf numFmtId="0" fontId="11" fillId="0" borderId="0" xfId="1" applyFont="1" applyBorder="1" applyAlignment="1" applyProtection="1">
      <alignment horizontal="center" vertical="center"/>
    </xf>
    <xf numFmtId="0" fontId="11" fillId="3" borderId="0" xfId="1" applyFont="1" applyFill="1" applyBorder="1" applyAlignment="1" applyProtection="1">
      <alignment horizontal="left" vertical="center" wrapText="1"/>
    </xf>
    <xf numFmtId="0" fontId="11" fillId="3" borderId="0" xfId="1" applyFont="1" applyFill="1" applyBorder="1" applyAlignment="1" applyProtection="1">
      <alignment horizontal="right" wrapText="1"/>
    </xf>
    <xf numFmtId="0" fontId="11" fillId="0" borderId="0" xfId="1" applyFont="1" applyBorder="1" applyAlignment="1" applyProtection="1">
      <alignment horizontal="right"/>
    </xf>
    <xf numFmtId="0" fontId="11" fillId="11" borderId="0" xfId="1" applyFont="1" applyFill="1" applyProtection="1"/>
    <xf numFmtId="0" fontId="16" fillId="0" borderId="65" xfId="1" applyFont="1" applyBorder="1" applyAlignment="1" applyProtection="1">
      <alignment horizontal="left"/>
    </xf>
    <xf numFmtId="0" fontId="16" fillId="0" borderId="0" xfId="1" applyFont="1" applyBorder="1" applyProtection="1"/>
    <xf numFmtId="0" fontId="16" fillId="0" borderId="65" xfId="1" applyFont="1" applyBorder="1" applyAlignment="1" applyProtection="1">
      <alignment horizontal="center"/>
    </xf>
    <xf numFmtId="3" fontId="15" fillId="10" borderId="0" xfId="1" applyNumberFormat="1" applyFont="1" applyFill="1" applyProtection="1"/>
    <xf numFmtId="0" fontId="2" fillId="10" borderId="0" xfId="1" applyFont="1" applyFill="1" applyBorder="1" applyProtection="1"/>
    <xf numFmtId="0" fontId="1" fillId="0" borderId="0" xfId="1" applyBorder="1" applyProtection="1"/>
    <xf numFmtId="0" fontId="1" fillId="0" borderId="2" xfId="1" applyBorder="1" applyProtection="1"/>
    <xf numFmtId="0" fontId="1" fillId="0" borderId="14" xfId="1" applyFont="1" applyFill="1" applyBorder="1" applyProtection="1"/>
    <xf numFmtId="0" fontId="1" fillId="0" borderId="0" xfId="1" applyBorder="1" applyAlignment="1" applyProtection="1">
      <alignment horizontal="center" vertical="center"/>
    </xf>
    <xf numFmtId="0" fontId="2" fillId="0" borderId="2" xfId="1" applyFont="1" applyBorder="1" applyProtection="1"/>
    <xf numFmtId="0" fontId="3" fillId="0" borderId="63" xfId="1" applyFont="1" applyBorder="1" applyAlignment="1" applyProtection="1">
      <alignment horizontal="right"/>
    </xf>
    <xf numFmtId="0" fontId="3" fillId="0" borderId="0" xfId="1" applyFont="1" applyFill="1" applyBorder="1" applyAlignment="1" applyProtection="1">
      <alignment horizontal="right"/>
    </xf>
    <xf numFmtId="164" fontId="15" fillId="0" borderId="4" xfId="0" applyNumberFormat="1" applyFont="1" applyBorder="1" applyAlignment="1" applyProtection="1"/>
    <xf numFmtId="0" fontId="28" fillId="0" borderId="62" xfId="1" applyFont="1" applyBorder="1" applyProtection="1"/>
    <xf numFmtId="0" fontId="28" fillId="0" borderId="16" xfId="1" applyFont="1" applyBorder="1" applyProtection="1"/>
    <xf numFmtId="164" fontId="23" fillId="0" borderId="4" xfId="1" applyNumberFormat="1" applyFont="1" applyBorder="1" applyProtection="1"/>
    <xf numFmtId="172" fontId="42" fillId="0" borderId="14" xfId="1" applyNumberFormat="1" applyFont="1" applyBorder="1" applyProtection="1"/>
    <xf numFmtId="173" fontId="26" fillId="8" borderId="10" xfId="1" applyNumberFormat="1" applyFont="1" applyFill="1" applyBorder="1" applyAlignment="1" applyProtection="1">
      <alignment horizontal="right"/>
    </xf>
    <xf numFmtId="173" fontId="26" fillId="8" borderId="4" xfId="1" applyNumberFormat="1" applyFont="1" applyFill="1" applyBorder="1" applyAlignment="1" applyProtection="1">
      <alignment horizontal="right"/>
    </xf>
    <xf numFmtId="0" fontId="25" fillId="0" borderId="0" xfId="1" applyNumberFormat="1" applyFont="1" applyFill="1" applyBorder="1" applyAlignment="1" applyProtection="1">
      <alignment vertical="top" wrapText="1"/>
    </xf>
    <xf numFmtId="3" fontId="26" fillId="3" borderId="0" xfId="2" applyNumberFormat="1" applyFont="1" applyFill="1" applyBorder="1" applyAlignment="1" applyProtection="1">
      <alignment horizontal="center"/>
    </xf>
    <xf numFmtId="3" fontId="3" fillId="3" borderId="0" xfId="2" applyNumberFormat="1" applyFont="1" applyFill="1" applyBorder="1" applyAlignment="1" applyProtection="1">
      <alignment horizontal="center"/>
    </xf>
    <xf numFmtId="0" fontId="44" fillId="0" borderId="0" xfId="5" applyProtection="1"/>
    <xf numFmtId="0" fontId="2" fillId="0" borderId="2" xfId="5" applyFont="1" applyBorder="1" applyProtection="1"/>
    <xf numFmtId="0" fontId="2" fillId="0" borderId="0" xfId="5" applyFont="1" applyBorder="1" applyProtection="1"/>
    <xf numFmtId="0" fontId="44" fillId="0" borderId="14" xfId="5" applyBorder="1" applyProtection="1"/>
    <xf numFmtId="0" fontId="45" fillId="0" borderId="2" xfId="5" applyFont="1" applyBorder="1" applyAlignment="1" applyProtection="1"/>
    <xf numFmtId="0" fontId="3" fillId="0" borderId="0" xfId="5" applyFont="1" applyBorder="1" applyAlignment="1" applyProtection="1">
      <alignment horizontal="right"/>
    </xf>
    <xf numFmtId="0" fontId="3" fillId="0" borderId="76" xfId="5" applyFont="1" applyBorder="1" applyAlignment="1" applyProtection="1">
      <alignment horizontal="left"/>
    </xf>
    <xf numFmtId="0" fontId="1" fillId="0" borderId="0" xfId="5" applyFont="1" applyProtection="1"/>
    <xf numFmtId="0" fontId="45" fillId="0" borderId="0" xfId="5" applyFont="1" applyFill="1" applyBorder="1" applyAlignment="1" applyProtection="1">
      <alignment horizontal="left"/>
    </xf>
    <xf numFmtId="0" fontId="2" fillId="0" borderId="3" xfId="5" applyFont="1" applyBorder="1" applyProtection="1"/>
    <xf numFmtId="0" fontId="2" fillId="0" borderId="63" xfId="5" applyFont="1" applyBorder="1" applyProtection="1"/>
    <xf numFmtId="0" fontId="44" fillId="0" borderId="64" xfId="5" applyBorder="1" applyProtection="1"/>
    <xf numFmtId="164" fontId="3" fillId="3" borderId="24" xfId="2" applyNumberFormat="1" applyFont="1" applyFill="1" applyBorder="1" applyAlignment="1" applyProtection="1">
      <alignment horizontal="center"/>
    </xf>
    <xf numFmtId="164" fontId="3" fillId="3" borderId="78" xfId="2" applyNumberFormat="1" applyFont="1" applyFill="1" applyBorder="1" applyAlignment="1" applyProtection="1">
      <alignment horizontal="center"/>
    </xf>
    <xf numFmtId="0" fontId="3" fillId="3" borderId="28" xfId="2" applyFont="1" applyFill="1" applyBorder="1" applyAlignment="1" applyProtection="1">
      <alignment horizontal="center"/>
    </xf>
    <xf numFmtId="0" fontId="3" fillId="3" borderId="79" xfId="2" applyFont="1" applyFill="1" applyBorder="1" applyAlignment="1" applyProtection="1">
      <alignment horizontal="center"/>
    </xf>
    <xf numFmtId="164" fontId="3" fillId="3" borderId="28" xfId="2" applyNumberFormat="1" applyFont="1" applyFill="1" applyBorder="1" applyAlignment="1" applyProtection="1">
      <alignment horizontal="center"/>
    </xf>
    <xf numFmtId="164" fontId="3" fillId="3" borderId="79" xfId="2" applyNumberFormat="1" applyFont="1" applyFill="1" applyBorder="1" applyAlignment="1" applyProtection="1">
      <alignment horizontal="center"/>
    </xf>
    <xf numFmtId="164" fontId="3" fillId="0" borderId="73" xfId="2" applyNumberFormat="1" applyFont="1" applyFill="1" applyBorder="1" applyAlignment="1" applyProtection="1">
      <alignment horizontal="left" vertical="center"/>
    </xf>
    <xf numFmtId="164" fontId="3" fillId="0" borderId="81" xfId="2" applyNumberFormat="1" applyFont="1" applyFill="1" applyBorder="1" applyAlignment="1" applyProtection="1">
      <alignment horizontal="left" vertical="center"/>
    </xf>
    <xf numFmtId="164" fontId="3" fillId="0" borderId="82" xfId="2" applyNumberFormat="1" applyFont="1" applyFill="1" applyBorder="1" applyAlignment="1" applyProtection="1">
      <alignment horizontal="center"/>
    </xf>
    <xf numFmtId="164" fontId="3" fillId="0" borderId="74" xfId="2" applyNumberFormat="1" applyFont="1" applyFill="1" applyBorder="1" applyAlignment="1" applyProtection="1">
      <alignment horizontal="center"/>
    </xf>
    <xf numFmtId="0" fontId="1" fillId="0" borderId="75" xfId="5" applyFont="1" applyBorder="1" applyProtection="1"/>
    <xf numFmtId="0" fontId="44" fillId="0" borderId="0" xfId="5" quotePrefix="1" applyProtection="1"/>
    <xf numFmtId="3" fontId="1" fillId="0" borderId="4" xfId="2" applyNumberFormat="1" applyFont="1" applyFill="1" applyBorder="1" applyAlignment="1" applyProtection="1">
      <alignment horizontal="center"/>
    </xf>
    <xf numFmtId="165" fontId="1" fillId="0" borderId="8" xfId="2" applyNumberFormat="1" applyFont="1" applyFill="1" applyBorder="1" applyAlignment="1" applyProtection="1">
      <alignment horizontal="center"/>
    </xf>
    <xf numFmtId="3" fontId="1" fillId="0" borderId="54" xfId="2" applyNumberFormat="1" applyFont="1" applyFill="1" applyBorder="1" applyAlignment="1" applyProtection="1">
      <alignment horizontal="center"/>
    </xf>
    <xf numFmtId="3" fontId="1" fillId="0" borderId="17" xfId="2" applyNumberFormat="1" applyFont="1" applyFill="1" applyBorder="1" applyAlignment="1" applyProtection="1">
      <alignment horizontal="center"/>
    </xf>
    <xf numFmtId="3" fontId="46" fillId="0" borderId="4" xfId="2" applyNumberFormat="1" applyFont="1" applyFill="1" applyBorder="1" applyAlignment="1" applyProtection="1">
      <alignment horizontal="center"/>
    </xf>
    <xf numFmtId="3" fontId="46" fillId="0" borderId="5" xfId="2" applyNumberFormat="1" applyFont="1" applyFill="1" applyBorder="1" applyAlignment="1" applyProtection="1">
      <alignment horizontal="center"/>
    </xf>
    <xf numFmtId="165" fontId="46" fillId="0" borderId="8" xfId="2" applyNumberFormat="1" applyFont="1" applyFill="1" applyBorder="1" applyAlignment="1" applyProtection="1">
      <alignment horizontal="center"/>
    </xf>
    <xf numFmtId="3" fontId="46" fillId="0" borderId="54" xfId="2" applyNumberFormat="1" applyFont="1" applyFill="1" applyBorder="1" applyAlignment="1" applyProtection="1">
      <alignment horizontal="center"/>
    </xf>
    <xf numFmtId="3" fontId="46" fillId="0" borderId="17" xfId="2" applyNumberFormat="1" applyFont="1" applyFill="1" applyBorder="1" applyAlignment="1" applyProtection="1">
      <alignment horizontal="center"/>
    </xf>
    <xf numFmtId="3" fontId="1" fillId="0" borderId="5" xfId="2" applyNumberFormat="1" applyFont="1" applyFill="1" applyBorder="1" applyAlignment="1" applyProtection="1">
      <alignment horizontal="center"/>
    </xf>
    <xf numFmtId="3" fontId="46" fillId="0" borderId="10" xfId="2" applyNumberFormat="1" applyFont="1" applyFill="1" applyBorder="1" applyAlignment="1" applyProtection="1">
      <alignment horizontal="center"/>
    </xf>
    <xf numFmtId="3" fontId="46" fillId="0" borderId="42" xfId="2" applyNumberFormat="1" applyFont="1" applyFill="1" applyBorder="1" applyAlignment="1" applyProtection="1">
      <alignment horizontal="center"/>
    </xf>
    <xf numFmtId="165" fontId="46" fillId="0" borderId="11" xfId="2" applyNumberFormat="1" applyFont="1" applyFill="1" applyBorder="1" applyAlignment="1" applyProtection="1">
      <alignment horizontal="center"/>
    </xf>
    <xf numFmtId="3" fontId="46" fillId="0" borderId="83" xfId="2" applyNumberFormat="1" applyFont="1" applyFill="1" applyBorder="1" applyAlignment="1" applyProtection="1">
      <alignment horizontal="center"/>
    </xf>
    <xf numFmtId="3" fontId="46" fillId="0" borderId="65" xfId="2" applyNumberFormat="1" applyFont="1" applyFill="1" applyBorder="1" applyAlignment="1" applyProtection="1">
      <alignment horizontal="center"/>
    </xf>
    <xf numFmtId="3" fontId="3" fillId="0" borderId="45" xfId="2" applyNumberFormat="1" applyFont="1" applyFill="1" applyBorder="1" applyAlignment="1" applyProtection="1">
      <alignment horizontal="center"/>
    </xf>
    <xf numFmtId="165" fontId="3" fillId="0" borderId="48" xfId="2" applyNumberFormat="1" applyFont="1" applyFill="1" applyBorder="1" applyAlignment="1" applyProtection="1">
      <alignment horizontal="center"/>
    </xf>
    <xf numFmtId="3" fontId="3" fillId="0" borderId="84" xfId="2" applyNumberFormat="1" applyFont="1" applyFill="1" applyBorder="1" applyAlignment="1" applyProtection="1">
      <alignment horizontal="center"/>
    </xf>
    <xf numFmtId="165" fontId="44" fillId="0" borderId="0" xfId="5" applyNumberFormat="1" applyProtection="1"/>
    <xf numFmtId="164" fontId="3" fillId="0" borderId="62" xfId="2" applyNumberFormat="1" applyFont="1" applyFill="1" applyBorder="1" applyAlignment="1" applyProtection="1">
      <alignment horizontal="left"/>
    </xf>
    <xf numFmtId="164" fontId="3" fillId="0" borderId="38" xfId="2" applyNumberFormat="1" applyFont="1" applyFill="1" applyBorder="1" applyAlignment="1" applyProtection="1">
      <alignment horizontal="left"/>
    </xf>
    <xf numFmtId="3" fontId="3" fillId="0" borderId="38" xfId="2" applyNumberFormat="1" applyFont="1" applyFill="1" applyBorder="1" applyAlignment="1" applyProtection="1">
      <alignment horizontal="center"/>
    </xf>
    <xf numFmtId="165" fontId="3" fillId="0" borderId="38" xfId="2" applyNumberFormat="1" applyFont="1" applyFill="1" applyBorder="1" applyAlignment="1" applyProtection="1">
      <alignment horizontal="center"/>
    </xf>
    <xf numFmtId="165" fontId="3" fillId="0" borderId="85" xfId="2" applyNumberFormat="1" applyFont="1" applyFill="1" applyBorder="1" applyAlignment="1" applyProtection="1">
      <alignment horizontal="center"/>
    </xf>
    <xf numFmtId="3" fontId="1" fillId="0" borderId="57" xfId="5" applyNumberFormat="1" applyFont="1" applyBorder="1" applyAlignment="1" applyProtection="1">
      <alignment horizontal="center"/>
    </xf>
    <xf numFmtId="0" fontId="1" fillId="0" borderId="66" xfId="5" applyFont="1" applyBorder="1" applyProtection="1"/>
    <xf numFmtId="3" fontId="1" fillId="0" borderId="49" xfId="5" applyNumberFormat="1" applyFont="1" applyBorder="1" applyAlignment="1" applyProtection="1">
      <alignment horizontal="center"/>
    </xf>
    <xf numFmtId="3" fontId="1" fillId="0" borderId="86" xfId="5" applyNumberFormat="1" applyFont="1" applyBorder="1" applyAlignment="1" applyProtection="1">
      <alignment horizontal="center"/>
    </xf>
    <xf numFmtId="0" fontId="1" fillId="0" borderId="36" xfId="5" applyFont="1" applyBorder="1" applyProtection="1"/>
    <xf numFmtId="164" fontId="45" fillId="0" borderId="87" xfId="2" applyNumberFormat="1" applyFont="1" applyFill="1" applyBorder="1" applyAlignment="1" applyProtection="1">
      <alignment horizontal="left"/>
    </xf>
    <xf numFmtId="164" fontId="45" fillId="0" borderId="88" xfId="2" applyNumberFormat="1" applyFont="1" applyFill="1" applyBorder="1" applyAlignment="1" applyProtection="1">
      <alignment horizontal="left"/>
    </xf>
    <xf numFmtId="3" fontId="1" fillId="0" borderId="88" xfId="5" applyNumberFormat="1" applyFont="1" applyBorder="1" applyProtection="1"/>
    <xf numFmtId="0" fontId="1" fillId="0" borderId="88" xfId="5" applyFont="1" applyBorder="1" applyProtection="1"/>
    <xf numFmtId="0" fontId="1" fillId="0" borderId="2" xfId="5" applyFont="1" applyBorder="1" applyAlignment="1" applyProtection="1"/>
    <xf numFmtId="0" fontId="1" fillId="0" borderId="0" xfId="5" applyFont="1" applyBorder="1" applyAlignment="1" applyProtection="1"/>
    <xf numFmtId="0" fontId="44" fillId="0" borderId="0" xfId="5" applyBorder="1" applyProtection="1"/>
    <xf numFmtId="1" fontId="1" fillId="0" borderId="0" xfId="5" applyNumberFormat="1" applyFont="1" applyFill="1" applyBorder="1" applyProtection="1"/>
    <xf numFmtId="0" fontId="1" fillId="0" borderId="0" xfId="5" applyFont="1" applyBorder="1" applyProtection="1"/>
    <xf numFmtId="0" fontId="1" fillId="0" borderId="14" xfId="5" applyFont="1" applyBorder="1" applyProtection="1"/>
    <xf numFmtId="3" fontId="1" fillId="0" borderId="0" xfId="5" applyNumberFormat="1" applyFont="1" applyFill="1" applyBorder="1" applyProtection="1"/>
    <xf numFmtId="0" fontId="47" fillId="0" borderId="0" xfId="5" applyFont="1" applyBorder="1" applyProtection="1"/>
    <xf numFmtId="0" fontId="1" fillId="0" borderId="2" xfId="5" applyFont="1" applyBorder="1" applyProtection="1"/>
    <xf numFmtId="0" fontId="1" fillId="0" borderId="0" xfId="5" applyFont="1" applyFill="1" applyBorder="1" applyProtection="1"/>
    <xf numFmtId="0" fontId="47" fillId="0" borderId="0" xfId="5" applyFont="1" applyProtection="1"/>
    <xf numFmtId="1" fontId="47" fillId="0" borderId="0" xfId="5" applyNumberFormat="1" applyFont="1" applyProtection="1"/>
    <xf numFmtId="164" fontId="47" fillId="0" borderId="0" xfId="5" applyNumberFormat="1" applyFont="1" applyProtection="1"/>
    <xf numFmtId="174" fontId="1" fillId="0" borderId="0" xfId="6" applyFont="1" applyFill="1" applyBorder="1" applyProtection="1"/>
    <xf numFmtId="168" fontId="1" fillId="20" borderId="0" xfId="5" applyNumberFormat="1" applyFont="1" applyFill="1" applyBorder="1" applyProtection="1">
      <protection locked="0"/>
    </xf>
    <xf numFmtId="0" fontId="6" fillId="0" borderId="0" xfId="5" applyFont="1" applyBorder="1" applyProtection="1"/>
    <xf numFmtId="0" fontId="5" fillId="0" borderId="16" xfId="5" applyFont="1" applyBorder="1" applyAlignment="1" applyProtection="1">
      <alignment vertical="center"/>
    </xf>
    <xf numFmtId="0" fontId="1" fillId="0" borderId="54" xfId="5" applyFont="1" applyBorder="1" applyProtection="1"/>
    <xf numFmtId="0" fontId="1" fillId="0" borderId="4" xfId="5" applyFont="1" applyBorder="1" applyProtection="1"/>
    <xf numFmtId="0" fontId="1" fillId="0" borderId="4" xfId="5" applyFont="1" applyBorder="1" applyAlignment="1" applyProtection="1">
      <alignment horizontal="center" wrapText="1"/>
    </xf>
    <xf numFmtId="0" fontId="1" fillId="0" borderId="4" xfId="5" applyFont="1" applyBorder="1" applyAlignment="1" applyProtection="1">
      <alignment horizontal="center"/>
    </xf>
    <xf numFmtId="0" fontId="1" fillId="0" borderId="5" xfId="5" applyFont="1" applyBorder="1" applyAlignment="1" applyProtection="1">
      <alignment horizontal="center" wrapText="1"/>
    </xf>
    <xf numFmtId="0" fontId="1" fillId="0" borderId="8" xfId="5" applyFont="1" applyBorder="1" applyAlignment="1" applyProtection="1">
      <alignment horizontal="center"/>
    </xf>
    <xf numFmtId="0" fontId="1" fillId="0" borderId="89" xfId="5" applyFont="1" applyBorder="1" applyProtection="1"/>
    <xf numFmtId="165" fontId="1" fillId="0" borderId="89" xfId="5" applyNumberFormat="1" applyFont="1" applyBorder="1" applyProtection="1"/>
    <xf numFmtId="166" fontId="1" fillId="0" borderId="89" xfId="5" applyNumberFormat="1" applyFont="1" applyBorder="1" applyProtection="1"/>
    <xf numFmtId="166" fontId="1" fillId="0" borderId="90" xfId="5" applyNumberFormat="1" applyFont="1" applyBorder="1" applyProtection="1"/>
    <xf numFmtId="174" fontId="1" fillId="0" borderId="91" xfId="6" applyFont="1" applyBorder="1" applyProtection="1"/>
    <xf numFmtId="0" fontId="1" fillId="0" borderId="92" xfId="5" applyFont="1" applyBorder="1" applyProtection="1"/>
    <xf numFmtId="165" fontId="1" fillId="0" borderId="92" xfId="5" applyNumberFormat="1" applyFont="1" applyBorder="1" applyProtection="1"/>
    <xf numFmtId="166" fontId="1" fillId="0" borderId="92" xfId="5" applyNumberFormat="1" applyFont="1" applyBorder="1" applyAlignment="1" applyProtection="1">
      <alignment horizontal="right"/>
    </xf>
    <xf numFmtId="166" fontId="1" fillId="0" borderId="93" xfId="5" applyNumberFormat="1" applyFont="1" applyBorder="1" applyAlignment="1" applyProtection="1">
      <alignment horizontal="right"/>
    </xf>
    <xf numFmtId="174" fontId="1" fillId="0" borderId="94" xfId="6" applyFont="1" applyBorder="1" applyProtection="1"/>
    <xf numFmtId="0" fontId="1" fillId="0" borderId="95" xfId="5" applyFont="1" applyBorder="1" applyProtection="1"/>
    <xf numFmtId="165" fontId="1" fillId="0" borderId="95" xfId="5" applyNumberFormat="1" applyFont="1" applyBorder="1" applyProtection="1"/>
    <xf numFmtId="166" fontId="1" fillId="0" borderId="95" xfId="5" applyNumberFormat="1" applyFont="1" applyBorder="1" applyProtection="1"/>
    <xf numFmtId="166" fontId="1" fillId="0" borderId="96" xfId="5" applyNumberFormat="1" applyFont="1" applyBorder="1" applyProtection="1"/>
    <xf numFmtId="174" fontId="1" fillId="0" borderId="97" xfId="6" applyFont="1" applyBorder="1" applyProtection="1"/>
    <xf numFmtId="165" fontId="1" fillId="0" borderId="0" xfId="5" applyNumberFormat="1" applyFont="1" applyBorder="1" applyProtection="1"/>
    <xf numFmtId="0" fontId="1" fillId="0" borderId="65" xfId="5" applyFont="1" applyBorder="1" applyProtection="1"/>
    <xf numFmtId="165" fontId="1" fillId="0" borderId="65" xfId="5" applyNumberFormat="1" applyFont="1" applyBorder="1" applyProtection="1"/>
    <xf numFmtId="166" fontId="1" fillId="0" borderId="65" xfId="5" applyNumberFormat="1" applyFont="1" applyBorder="1" applyProtection="1"/>
    <xf numFmtId="166" fontId="1" fillId="0" borderId="0" xfId="5" applyNumberFormat="1" applyFont="1" applyBorder="1" applyProtection="1"/>
    <xf numFmtId="44" fontId="3" fillId="0" borderId="14" xfId="5" applyNumberFormat="1" applyFont="1" applyBorder="1" applyProtection="1"/>
    <xf numFmtId="44" fontId="1" fillId="0" borderId="14" xfId="5" applyNumberFormat="1" applyFont="1" applyBorder="1" applyProtection="1"/>
    <xf numFmtId="175" fontId="1" fillId="0" borderId="68" xfId="5" applyNumberFormat="1" applyFont="1" applyBorder="1" applyProtection="1"/>
    <xf numFmtId="0" fontId="1" fillId="0" borderId="63" xfId="5" applyFont="1" applyBorder="1" applyProtection="1"/>
    <xf numFmtId="0" fontId="1" fillId="0" borderId="64" xfId="5" applyFont="1" applyBorder="1" applyProtection="1"/>
    <xf numFmtId="0" fontId="44" fillId="0" borderId="0" xfId="5" applyAlignment="1" applyProtection="1">
      <alignment horizontal="center"/>
    </xf>
    <xf numFmtId="0" fontId="3" fillId="0" borderId="0" xfId="5" applyFont="1" applyProtection="1"/>
    <xf numFmtId="0" fontId="5" fillId="0" borderId="0" xfId="5" applyFont="1" applyProtection="1"/>
    <xf numFmtId="0" fontId="1" fillId="0" borderId="0" xfId="1" applyFont="1" applyBorder="1" applyProtection="1"/>
    <xf numFmtId="0" fontId="1" fillId="0" borderId="2" xfId="1" applyFont="1" applyBorder="1" applyProtection="1"/>
    <xf numFmtId="0" fontId="1" fillId="0" borderId="0" xfId="1" applyFont="1" applyBorder="1" applyAlignment="1" applyProtection="1">
      <alignment horizontal="center" vertical="center"/>
    </xf>
    <xf numFmtId="0" fontId="3" fillId="12" borderId="2" xfId="1" applyFont="1" applyFill="1" applyBorder="1" applyProtection="1"/>
    <xf numFmtId="0" fontId="1" fillId="12" borderId="0" xfId="1" applyFont="1" applyFill="1" applyBorder="1" applyProtection="1"/>
    <xf numFmtId="0" fontId="47" fillId="0" borderId="14" xfId="1" applyFont="1" applyFill="1" applyBorder="1" applyAlignment="1" applyProtection="1">
      <alignment vertical="top"/>
    </xf>
    <xf numFmtId="0" fontId="3" fillId="0" borderId="2" xfId="1" applyFont="1" applyBorder="1" applyProtection="1"/>
    <xf numFmtId="0" fontId="3" fillId="0" borderId="0" xfId="1" applyFont="1" applyBorder="1" applyProtection="1"/>
    <xf numFmtId="164" fontId="3" fillId="7" borderId="4" xfId="1" applyNumberFormat="1" applyFont="1" applyFill="1" applyBorder="1" applyAlignment="1" applyProtection="1">
      <alignment horizontal="center"/>
    </xf>
    <xf numFmtId="0" fontId="1" fillId="0" borderId="0" xfId="1" applyFont="1" applyBorder="1" applyAlignment="1" applyProtection="1"/>
    <xf numFmtId="164" fontId="3" fillId="0" borderId="0" xfId="1" applyNumberFormat="1" applyFont="1" applyFill="1" applyBorder="1" applyAlignment="1" applyProtection="1">
      <alignment horizontal="center"/>
    </xf>
    <xf numFmtId="0" fontId="3" fillId="0" borderId="2" xfId="1" applyFont="1" applyFill="1" applyBorder="1" applyProtection="1"/>
    <xf numFmtId="164" fontId="3" fillId="0" borderId="14" xfId="1" applyNumberFormat="1" applyFont="1" applyFill="1" applyBorder="1" applyAlignment="1" applyProtection="1">
      <alignment horizontal="center"/>
    </xf>
    <xf numFmtId="0" fontId="1" fillId="0" borderId="2" xfId="1" applyFont="1" applyFill="1" applyBorder="1" applyProtection="1"/>
    <xf numFmtId="0" fontId="3" fillId="0" borderId="0" xfId="1" applyFont="1" applyFill="1" applyBorder="1" applyProtection="1"/>
    <xf numFmtId="0" fontId="1" fillId="3" borderId="2" xfId="1" applyFont="1" applyFill="1" applyBorder="1" applyAlignment="1" applyProtection="1"/>
    <xf numFmtId="0" fontId="1" fillId="0" borderId="0" xfId="1" applyFont="1" applyBorder="1" applyAlignment="1" applyProtection="1">
      <alignment horizontal="center"/>
    </xf>
    <xf numFmtId="164" fontId="1" fillId="0" borderId="14" xfId="1" applyNumberFormat="1" applyFont="1" applyFill="1" applyBorder="1" applyAlignment="1" applyProtection="1">
      <alignment horizontal="center"/>
    </xf>
    <xf numFmtId="164" fontId="1" fillId="0" borderId="29" xfId="1" applyNumberFormat="1" applyFont="1" applyFill="1" applyBorder="1" applyAlignment="1" applyProtection="1">
      <alignment horizontal="center"/>
    </xf>
    <xf numFmtId="0" fontId="1" fillId="0" borderId="2" xfId="1" applyFont="1" applyFill="1" applyBorder="1" applyAlignment="1" applyProtection="1"/>
    <xf numFmtId="0" fontId="1" fillId="0" borderId="0" xfId="1" applyFont="1" applyFill="1" applyBorder="1" applyAlignment="1" applyProtection="1"/>
    <xf numFmtId="0" fontId="1" fillId="0" borderId="0" xfId="1" applyFont="1" applyFill="1" applyBorder="1" applyAlignment="1" applyProtection="1">
      <alignment horizontal="center"/>
    </xf>
    <xf numFmtId="0" fontId="3" fillId="0" borderId="0" xfId="1" applyFont="1" applyBorder="1" applyAlignment="1" applyProtection="1"/>
    <xf numFmtId="0" fontId="3" fillId="0" borderId="0" xfId="1" applyFont="1" applyBorder="1" applyAlignment="1" applyProtection="1">
      <alignment horizontal="center"/>
    </xf>
    <xf numFmtId="164" fontId="3" fillId="8" borderId="4" xfId="1" applyNumberFormat="1" applyFont="1" applyFill="1" applyBorder="1" applyAlignment="1" applyProtection="1">
      <alignment horizontal="center"/>
    </xf>
    <xf numFmtId="164" fontId="3" fillId="0" borderId="29" xfId="1" applyNumberFormat="1" applyFont="1" applyFill="1" applyBorder="1" applyAlignment="1" applyProtection="1">
      <alignment horizontal="center"/>
    </xf>
    <xf numFmtId="167" fontId="3" fillId="8" borderId="4" xfId="1" applyNumberFormat="1" applyFont="1" applyFill="1" applyBorder="1" applyAlignment="1" applyProtection="1">
      <alignment horizontal="center" vertical="center"/>
    </xf>
    <xf numFmtId="167" fontId="3" fillId="0" borderId="29" xfId="1" applyNumberFormat="1" applyFont="1" applyFill="1" applyBorder="1" applyAlignment="1" applyProtection="1">
      <alignment horizontal="center"/>
    </xf>
    <xf numFmtId="0" fontId="1" fillId="0" borderId="2" xfId="1" applyFont="1" applyBorder="1" applyAlignment="1" applyProtection="1"/>
    <xf numFmtId="164" fontId="3" fillId="8" borderId="4" xfId="1" applyNumberFormat="1" applyFont="1" applyFill="1" applyBorder="1" applyAlignment="1" applyProtection="1">
      <alignment horizontal="center" vertical="center"/>
    </xf>
    <xf numFmtId="0" fontId="3" fillId="0" borderId="0" xfId="1" applyFont="1" applyFill="1" applyBorder="1" applyAlignment="1" applyProtection="1">
      <alignment horizontal="left" wrapText="1"/>
    </xf>
    <xf numFmtId="0" fontId="3" fillId="0" borderId="0" xfId="1" applyFont="1" applyFill="1" applyBorder="1" applyAlignment="1" applyProtection="1">
      <alignment horizontal="center"/>
    </xf>
    <xf numFmtId="164" fontId="3" fillId="3" borderId="14" xfId="1" applyNumberFormat="1" applyFont="1" applyFill="1" applyBorder="1" applyAlignment="1" applyProtection="1">
      <alignment horizontal="center"/>
    </xf>
    <xf numFmtId="0" fontId="49" fillId="3" borderId="2" xfId="1" applyFont="1" applyFill="1" applyBorder="1" applyAlignment="1" applyProtection="1"/>
    <xf numFmtId="0" fontId="3" fillId="3" borderId="0" xfId="1" applyFont="1" applyFill="1" applyBorder="1" applyAlignment="1" applyProtection="1"/>
    <xf numFmtId="0" fontId="1" fillId="3" borderId="0" xfId="1" applyFont="1" applyFill="1" applyBorder="1" applyAlignment="1" applyProtection="1"/>
    <xf numFmtId="0" fontId="3" fillId="3" borderId="0" xfId="1" applyFont="1" applyFill="1" applyBorder="1" applyAlignment="1" applyProtection="1">
      <alignment horizontal="center"/>
    </xf>
    <xf numFmtId="0" fontId="1" fillId="3" borderId="0" xfId="1" applyFont="1" applyFill="1" applyBorder="1" applyProtection="1"/>
    <xf numFmtId="0" fontId="1" fillId="3" borderId="14" xfId="1" applyFont="1" applyFill="1" applyBorder="1" applyProtection="1"/>
    <xf numFmtId="164" fontId="3" fillId="9" borderId="14" xfId="1" applyNumberFormat="1" applyFont="1" applyFill="1" applyBorder="1" applyAlignment="1" applyProtection="1">
      <alignment horizontal="center"/>
    </xf>
    <xf numFmtId="0" fontId="3" fillId="3" borderId="14" xfId="1" applyFont="1" applyFill="1" applyBorder="1" applyAlignment="1" applyProtection="1">
      <alignment horizontal="center"/>
    </xf>
    <xf numFmtId="0" fontId="1" fillId="0" borderId="0" xfId="0" applyFont="1" applyBorder="1" applyProtection="1"/>
    <xf numFmtId="164" fontId="1" fillId="0" borderId="0" xfId="1" applyNumberFormat="1" applyFont="1" applyBorder="1" applyProtection="1"/>
    <xf numFmtId="0" fontId="3" fillId="2" borderId="15" xfId="1" applyFont="1" applyFill="1" applyBorder="1" applyAlignment="1" applyProtection="1">
      <protection locked="0"/>
    </xf>
    <xf numFmtId="0" fontId="47" fillId="0" borderId="2" xfId="5" applyFont="1" applyBorder="1" applyProtection="1"/>
    <xf numFmtId="0" fontId="1" fillId="0" borderId="3" xfId="5" applyFont="1" applyBorder="1" applyProtection="1"/>
    <xf numFmtId="2" fontId="0" fillId="0" borderId="18" xfId="0" applyNumberFormat="1" applyBorder="1" applyAlignment="1" applyProtection="1">
      <alignment vertical="center" wrapText="1"/>
      <protection locked="0"/>
    </xf>
    <xf numFmtId="3" fontId="6" fillId="0" borderId="38" xfId="2" applyNumberFormat="1" applyFont="1" applyFill="1" applyBorder="1" applyAlignment="1" applyProtection="1"/>
    <xf numFmtId="165" fontId="23" fillId="0" borderId="4" xfId="2" applyNumberFormat="1" applyFont="1" applyFill="1" applyBorder="1" applyAlignment="1" applyProtection="1">
      <alignment horizontal="right"/>
    </xf>
    <xf numFmtId="0" fontId="25" fillId="0" borderId="0" xfId="1" applyNumberFormat="1" applyFont="1" applyFill="1" applyBorder="1" applyAlignment="1" applyProtection="1">
      <alignment horizontal="right" vertical="top" wrapText="1"/>
    </xf>
    <xf numFmtId="3" fontId="23" fillId="10" borderId="0" xfId="2" applyNumberFormat="1" applyFont="1" applyFill="1" applyBorder="1" applyAlignment="1" applyProtection="1">
      <alignment horizontal="center" wrapText="1"/>
    </xf>
    <xf numFmtId="164" fontId="3" fillId="3" borderId="77" xfId="2" applyNumberFormat="1" applyFont="1" applyFill="1" applyBorder="1" applyAlignment="1" applyProtection="1">
      <alignment horizontal="center" wrapText="1"/>
    </xf>
    <xf numFmtId="165" fontId="1" fillId="0" borderId="66" xfId="5" applyNumberFormat="1" applyFont="1" applyBorder="1" applyAlignment="1" applyProtection="1">
      <alignment horizontal="center"/>
    </xf>
    <xf numFmtId="0" fontId="1" fillId="0" borderId="0" xfId="5" applyFont="1" applyBorder="1" applyAlignment="1" applyProtection="1">
      <alignment horizontal="left"/>
    </xf>
    <xf numFmtId="0" fontId="1" fillId="0" borderId="2" xfId="5" applyFont="1" applyBorder="1" applyAlignment="1" applyProtection="1">
      <alignment horizontal="left"/>
    </xf>
    <xf numFmtId="164" fontId="3" fillId="0" borderId="25" xfId="2" applyNumberFormat="1" applyFont="1" applyFill="1" applyBorder="1" applyAlignment="1" applyProtection="1">
      <alignment horizontal="center" wrapText="1"/>
    </xf>
    <xf numFmtId="164" fontId="3" fillId="0" borderId="19" xfId="2" applyNumberFormat="1" applyFont="1" applyFill="1" applyBorder="1" applyAlignment="1" applyProtection="1">
      <alignment horizontal="center" wrapText="1"/>
    </xf>
    <xf numFmtId="164" fontId="3" fillId="0" borderId="34" xfId="2" applyNumberFormat="1" applyFont="1" applyFill="1" applyBorder="1" applyAlignment="1" applyProtection="1">
      <alignment horizontal="center" wrapText="1"/>
    </xf>
    <xf numFmtId="0" fontId="27" fillId="0" borderId="2" xfId="1" applyFont="1" applyBorder="1" applyAlignment="1" applyProtection="1"/>
    <xf numFmtId="0" fontId="27" fillId="0" borderId="0" xfId="1" applyFont="1" applyBorder="1" applyAlignment="1" applyProtection="1"/>
    <xf numFmtId="0" fontId="27" fillId="0" borderId="27" xfId="1" applyFont="1" applyBorder="1" applyAlignment="1" applyProtection="1"/>
    <xf numFmtId="164" fontId="3" fillId="21" borderId="4" xfId="1" applyNumberFormat="1" applyFont="1" applyFill="1" applyBorder="1" applyAlignment="1" applyProtection="1">
      <alignment horizontal="center"/>
    </xf>
    <xf numFmtId="168" fontId="1" fillId="3" borderId="0" xfId="5" applyNumberFormat="1" applyFont="1" applyFill="1" applyBorder="1" applyProtection="1"/>
    <xf numFmtId="164" fontId="3" fillId="0" borderId="34" xfId="2" applyNumberFormat="1" applyFont="1" applyFill="1" applyBorder="1" applyAlignment="1" applyProtection="1">
      <alignment horizontal="center" vertical="center" wrapText="1"/>
    </xf>
    <xf numFmtId="164" fontId="3" fillId="5" borderId="25" xfId="2" applyNumberFormat="1" applyFont="1" applyFill="1" applyBorder="1" applyAlignment="1" applyProtection="1">
      <alignment horizontal="center" wrapText="1"/>
    </xf>
    <xf numFmtId="164" fontId="3" fillId="5" borderId="34" xfId="2" applyNumberFormat="1" applyFont="1" applyFill="1" applyBorder="1" applyAlignment="1" applyProtection="1">
      <alignment horizontal="center" wrapText="1"/>
    </xf>
    <xf numFmtId="164" fontId="3" fillId="0" borderId="25" xfId="2" applyNumberFormat="1" applyFont="1" applyFill="1" applyBorder="1" applyAlignment="1" applyProtection="1">
      <alignment horizontal="center" wrapText="1"/>
    </xf>
    <xf numFmtId="164" fontId="3" fillId="0" borderId="2" xfId="2" applyNumberFormat="1" applyFont="1" applyFill="1" applyBorder="1" applyAlignment="1" applyProtection="1">
      <alignment horizontal="center"/>
    </xf>
    <xf numFmtId="164" fontId="1" fillId="5" borderId="19" xfId="2" applyNumberFormat="1" applyFont="1" applyFill="1" applyBorder="1" applyAlignment="1" applyProtection="1">
      <alignment horizontal="center" wrapText="1"/>
    </xf>
    <xf numFmtId="0" fontId="3" fillId="0" borderId="34" xfId="2" applyFont="1" applyFill="1" applyBorder="1" applyAlignment="1" applyProtection="1">
      <alignment horizontal="center"/>
    </xf>
    <xf numFmtId="164" fontId="3" fillId="5" borderId="24" xfId="2" applyNumberFormat="1" applyFont="1" applyFill="1" applyBorder="1" applyAlignment="1" applyProtection="1">
      <alignment horizontal="center" wrapText="1"/>
    </xf>
    <xf numFmtId="164" fontId="1" fillId="5" borderId="28" xfId="2" applyNumberFormat="1" applyFont="1" applyFill="1" applyBorder="1" applyAlignment="1" applyProtection="1">
      <alignment horizontal="center" wrapText="1"/>
    </xf>
    <xf numFmtId="164" fontId="3" fillId="5" borderId="33" xfId="2" applyNumberFormat="1" applyFont="1" applyFill="1" applyBorder="1" applyAlignment="1" applyProtection="1">
      <alignment horizontal="center" wrapText="1"/>
    </xf>
    <xf numFmtId="3" fontId="3" fillId="0" borderId="16" xfId="2" applyNumberFormat="1" applyFont="1" applyFill="1" applyBorder="1" applyAlignment="1" applyProtection="1">
      <alignment horizontal="left"/>
    </xf>
    <xf numFmtId="3" fontId="3" fillId="5" borderId="5" xfId="2" applyNumberFormat="1" applyFont="1" applyFill="1" applyBorder="1" applyAlignment="1" applyProtection="1">
      <alignment horizontal="center"/>
      <protection locked="0"/>
    </xf>
    <xf numFmtId="3" fontId="3" fillId="5" borderId="42" xfId="2" applyNumberFormat="1" applyFont="1" applyFill="1" applyBorder="1" applyAlignment="1" applyProtection="1">
      <alignment horizontal="center"/>
      <protection locked="0"/>
    </xf>
    <xf numFmtId="3" fontId="3" fillId="0" borderId="0" xfId="2" applyNumberFormat="1" applyFont="1" applyFill="1" applyBorder="1" applyAlignment="1" applyProtection="1">
      <alignment horizontal="right"/>
    </xf>
    <xf numFmtId="3" fontId="6" fillId="0" borderId="88" xfId="2" applyNumberFormat="1" applyFont="1" applyFill="1" applyBorder="1" applyAlignment="1" applyProtection="1"/>
    <xf numFmtId="3" fontId="3" fillId="4" borderId="17" xfId="2" applyNumberFormat="1" applyFont="1" applyFill="1" applyBorder="1" applyAlignment="1" applyProtection="1">
      <alignment horizontal="center"/>
      <protection locked="0"/>
    </xf>
    <xf numFmtId="3" fontId="3" fillId="4" borderId="65" xfId="2" applyNumberFormat="1" applyFont="1" applyFill="1" applyBorder="1" applyAlignment="1" applyProtection="1">
      <alignment horizontal="center"/>
      <protection locked="0"/>
    </xf>
    <xf numFmtId="164" fontId="4" fillId="0" borderId="88" xfId="2" applyNumberFormat="1" applyFont="1" applyFill="1" applyBorder="1" applyAlignment="1" applyProtection="1">
      <alignment horizontal="left"/>
    </xf>
    <xf numFmtId="165" fontId="3" fillId="7" borderId="34" xfId="2" applyNumberFormat="1" applyFont="1" applyFill="1" applyBorder="1" applyAlignment="1" applyProtection="1">
      <alignment horizontal="center"/>
    </xf>
    <xf numFmtId="165" fontId="3" fillId="13" borderId="106" xfId="2" applyNumberFormat="1" applyFont="1" applyFill="1" applyBorder="1" applyAlignment="1" applyProtection="1">
      <alignment horizontal="center"/>
    </xf>
    <xf numFmtId="3" fontId="3" fillId="0" borderId="59" xfId="2" applyNumberFormat="1" applyFont="1" applyFill="1" applyBorder="1" applyAlignment="1" applyProtection="1">
      <alignment horizontal="center"/>
    </xf>
    <xf numFmtId="3" fontId="4" fillId="0" borderId="38" xfId="2" applyNumberFormat="1" applyFont="1" applyFill="1" applyBorder="1" applyAlignment="1" applyProtection="1">
      <alignment horizontal="center"/>
    </xf>
    <xf numFmtId="3" fontId="4" fillId="5" borderId="59" xfId="2" applyNumberFormat="1" applyFont="1" applyFill="1" applyBorder="1" applyAlignment="1" applyProtection="1">
      <alignment horizontal="center"/>
      <protection locked="0"/>
    </xf>
    <xf numFmtId="3" fontId="4" fillId="5" borderId="42" xfId="2" applyNumberFormat="1" applyFont="1" applyFill="1" applyBorder="1" applyAlignment="1" applyProtection="1">
      <alignment horizontal="center"/>
      <protection locked="0"/>
    </xf>
    <xf numFmtId="3" fontId="3" fillId="0" borderId="107" xfId="2" applyNumberFormat="1" applyFont="1" applyFill="1" applyBorder="1" applyAlignment="1" applyProtection="1">
      <alignment horizontal="center"/>
    </xf>
    <xf numFmtId="165" fontId="3" fillId="7" borderId="51" xfId="2" applyNumberFormat="1" applyFont="1" applyFill="1" applyBorder="1" applyAlignment="1" applyProtection="1">
      <alignment horizontal="center"/>
    </xf>
    <xf numFmtId="165" fontId="3" fillId="7" borderId="50" xfId="2" applyNumberFormat="1" applyFont="1" applyFill="1" applyBorder="1" applyAlignment="1" applyProtection="1">
      <alignment horizontal="center"/>
    </xf>
    <xf numFmtId="3" fontId="3" fillId="6" borderId="42" xfId="2" applyNumberFormat="1" applyFont="1" applyFill="1" applyBorder="1" applyAlignment="1" applyProtection="1">
      <alignment horizontal="center"/>
      <protection locked="0"/>
    </xf>
    <xf numFmtId="165" fontId="3" fillId="15" borderId="60" xfId="2" applyNumberFormat="1" applyFont="1" applyFill="1" applyBorder="1" applyAlignment="1" applyProtection="1">
      <alignment horizontal="center"/>
    </xf>
    <xf numFmtId="3" fontId="3" fillId="0" borderId="88" xfId="2" applyNumberFormat="1" applyFont="1" applyFill="1" applyBorder="1" applyAlignment="1" applyProtection="1">
      <alignment horizontal="left"/>
    </xf>
    <xf numFmtId="3" fontId="3" fillId="0" borderId="0" xfId="2" applyNumberFormat="1" applyFont="1" applyFill="1" applyBorder="1" applyAlignment="1" applyProtection="1">
      <alignment horizontal="left"/>
    </xf>
    <xf numFmtId="3" fontId="3" fillId="0" borderId="34" xfId="2" applyNumberFormat="1" applyFont="1" applyFill="1" applyBorder="1" applyAlignment="1" applyProtection="1">
      <alignment horizontal="center"/>
    </xf>
    <xf numFmtId="3" fontId="3" fillId="0" borderId="33" xfId="2" applyNumberFormat="1" applyFont="1" applyFill="1" applyBorder="1" applyAlignment="1" applyProtection="1">
      <alignment horizontal="center"/>
    </xf>
    <xf numFmtId="3" fontId="3" fillId="22" borderId="4" xfId="2" applyNumberFormat="1" applyFont="1" applyFill="1" applyBorder="1" applyAlignment="1" applyProtection="1">
      <protection locked="0"/>
    </xf>
    <xf numFmtId="164" fontId="3" fillId="15" borderId="109" xfId="2" applyNumberFormat="1" applyFont="1" applyFill="1" applyBorder="1" applyAlignment="1" applyProtection="1">
      <protection locked="0"/>
    </xf>
    <xf numFmtId="165" fontId="3" fillId="15" borderId="108" xfId="2" applyNumberFormat="1" applyFont="1" applyFill="1" applyBorder="1" applyAlignment="1" applyProtection="1">
      <alignment horizontal="center"/>
    </xf>
    <xf numFmtId="3" fontId="3" fillId="0" borderId="4" xfId="2" applyNumberFormat="1" applyFont="1" applyFill="1" applyBorder="1" applyAlignment="1" applyProtection="1"/>
    <xf numFmtId="165" fontId="3" fillId="0" borderId="4" xfId="2" applyNumberFormat="1" applyFont="1" applyFill="1" applyBorder="1" applyAlignment="1" applyProtection="1">
      <alignment horizontal="center"/>
    </xf>
    <xf numFmtId="165" fontId="3" fillId="0" borderId="5" xfId="2" applyNumberFormat="1" applyFont="1" applyFill="1" applyBorder="1" applyAlignment="1" applyProtection="1">
      <alignment horizontal="center"/>
    </xf>
    <xf numFmtId="165" fontId="3" fillId="0" borderId="45" xfId="2" applyNumberFormat="1" applyFont="1" applyFill="1" applyBorder="1" applyAlignment="1" applyProtection="1">
      <alignment horizontal="center"/>
    </xf>
    <xf numFmtId="165" fontId="3" fillId="0" borderId="47" xfId="2" applyNumberFormat="1" applyFont="1" applyFill="1" applyBorder="1" applyAlignment="1" applyProtection="1">
      <alignment horizontal="center"/>
    </xf>
    <xf numFmtId="3" fontId="1" fillId="0" borderId="0" xfId="5" applyNumberFormat="1" applyFont="1" applyBorder="1" applyProtection="1"/>
    <xf numFmtId="0" fontId="44" fillId="0" borderId="13" xfId="5" applyBorder="1" applyProtection="1"/>
    <xf numFmtId="165" fontId="1" fillId="0" borderId="2" xfId="2" applyNumberFormat="1" applyFont="1" applyFill="1" applyBorder="1" applyAlignment="1" applyProtection="1">
      <alignment horizontal="center"/>
    </xf>
    <xf numFmtId="165" fontId="46" fillId="0" borderId="2" xfId="2" applyNumberFormat="1" applyFont="1" applyFill="1" applyBorder="1" applyAlignment="1" applyProtection="1">
      <alignment horizontal="center"/>
    </xf>
    <xf numFmtId="165" fontId="3" fillId="0" borderId="2" xfId="2" applyNumberFormat="1" applyFont="1" applyFill="1" applyBorder="1" applyAlignment="1" applyProtection="1">
      <alignment horizontal="center"/>
    </xf>
    <xf numFmtId="164" fontId="3" fillId="0" borderId="1" xfId="2" applyNumberFormat="1" applyFont="1" applyFill="1" applyBorder="1" applyAlignment="1" applyProtection="1">
      <alignment horizontal="center" wrapText="1"/>
    </xf>
    <xf numFmtId="0" fontId="1" fillId="0" borderId="2" xfId="5" applyFont="1" applyFill="1" applyBorder="1" applyProtection="1"/>
    <xf numFmtId="0" fontId="0" fillId="0" borderId="5" xfId="0" applyFont="1" applyBorder="1" applyAlignment="1" applyProtection="1">
      <alignment horizontal="left"/>
      <protection locked="0"/>
    </xf>
    <xf numFmtId="0" fontId="0" fillId="0" borderId="17" xfId="0" applyFont="1" applyBorder="1" applyAlignment="1" applyProtection="1">
      <alignment horizontal="left"/>
      <protection locked="0"/>
    </xf>
    <xf numFmtId="0" fontId="0" fillId="0" borderId="40" xfId="0" applyFont="1" applyBorder="1" applyAlignment="1" applyProtection="1">
      <alignment horizontal="left"/>
      <protection locked="0"/>
    </xf>
    <xf numFmtId="0" fontId="33" fillId="15" borderId="4" xfId="0" applyFont="1" applyFill="1" applyBorder="1" applyProtection="1">
      <protection locked="0"/>
    </xf>
    <xf numFmtId="14" fontId="28" fillId="0" borderId="4" xfId="1" applyNumberFormat="1" applyFont="1" applyFill="1" applyBorder="1" applyProtection="1"/>
    <xf numFmtId="14" fontId="11" fillId="10" borderId="0" xfId="1" applyNumberFormat="1" applyFont="1" applyFill="1" applyBorder="1" applyAlignment="1" applyProtection="1">
      <alignment horizontal="center"/>
      <protection locked="0"/>
    </xf>
    <xf numFmtId="3" fontId="4" fillId="0" borderId="4" xfId="2" applyNumberFormat="1" applyFont="1" applyFill="1" applyBorder="1" applyAlignment="1" applyProtection="1">
      <alignment horizontal="center"/>
    </xf>
    <xf numFmtId="3" fontId="4" fillId="0" borderId="45" xfId="2" applyNumberFormat="1" applyFont="1" applyFill="1" applyBorder="1" applyAlignment="1" applyProtection="1">
      <alignment horizontal="center"/>
    </xf>
    <xf numFmtId="3" fontId="3" fillId="0" borderId="4" xfId="2" applyNumberFormat="1" applyFont="1" applyFill="1" applyBorder="1" applyAlignment="1" applyProtection="1">
      <alignment horizontal="center"/>
    </xf>
    <xf numFmtId="164" fontId="4" fillId="0" borderId="40" xfId="2" quotePrefix="1" applyNumberFormat="1" applyFont="1" applyFill="1" applyBorder="1" applyProtection="1"/>
    <xf numFmtId="3" fontId="26" fillId="10" borderId="17" xfId="2" applyNumberFormat="1" applyFont="1" applyFill="1" applyBorder="1" applyAlignment="1" applyProtection="1">
      <alignment horizontal="center"/>
    </xf>
    <xf numFmtId="3" fontId="26" fillId="6" borderId="5" xfId="2" applyNumberFormat="1" applyFont="1" applyFill="1" applyBorder="1" applyAlignment="1" applyProtection="1">
      <alignment horizontal="center"/>
      <protection locked="0"/>
    </xf>
    <xf numFmtId="3" fontId="26" fillId="6" borderId="40" xfId="2" applyNumberFormat="1" applyFont="1" applyFill="1" applyBorder="1" applyAlignment="1" applyProtection="1">
      <alignment horizontal="center"/>
      <protection locked="0"/>
    </xf>
    <xf numFmtId="3" fontId="26" fillId="10" borderId="16" xfId="2" applyNumberFormat="1" applyFont="1" applyFill="1" applyBorder="1" applyAlignment="1" applyProtection="1">
      <alignment horizontal="center"/>
    </xf>
    <xf numFmtId="176" fontId="26" fillId="6" borderId="5" xfId="2" applyNumberFormat="1" applyFont="1" applyFill="1" applyBorder="1" applyAlignment="1" applyProtection="1">
      <alignment horizontal="center"/>
      <protection locked="0"/>
    </xf>
    <xf numFmtId="176" fontId="26" fillId="6" borderId="40" xfId="2" applyNumberFormat="1" applyFont="1" applyFill="1" applyBorder="1" applyAlignment="1" applyProtection="1">
      <alignment horizontal="center"/>
      <protection locked="0"/>
    </xf>
    <xf numFmtId="164" fontId="23" fillId="10" borderId="2" xfId="2" applyNumberFormat="1" applyFont="1" applyFill="1" applyBorder="1" applyAlignment="1" applyProtection="1">
      <alignment horizontal="right"/>
    </xf>
    <xf numFmtId="164" fontId="23" fillId="10" borderId="27" xfId="2" applyNumberFormat="1" applyFont="1" applyFill="1" applyBorder="1" applyAlignment="1" applyProtection="1">
      <alignment horizontal="right"/>
    </xf>
    <xf numFmtId="164" fontId="23" fillId="10" borderId="0" xfId="2" applyNumberFormat="1" applyFont="1" applyFill="1" applyBorder="1" applyAlignment="1" applyProtection="1">
      <alignment horizontal="right"/>
    </xf>
    <xf numFmtId="0" fontId="25" fillId="0" borderId="2" xfId="1" applyFont="1" applyFill="1" applyBorder="1" applyAlignment="1" applyProtection="1">
      <alignment horizontal="left" vertical="top" wrapText="1"/>
    </xf>
    <xf numFmtId="0" fontId="25" fillId="0" borderId="0" xfId="1" applyFont="1" applyFill="1" applyBorder="1" applyAlignment="1" applyProtection="1">
      <alignment horizontal="left" vertical="top" wrapText="1"/>
    </xf>
    <xf numFmtId="0" fontId="25" fillId="0" borderId="2" xfId="1" applyFont="1" applyFill="1" applyBorder="1" applyAlignment="1" applyProtection="1">
      <alignment horizontal="left" wrapText="1"/>
    </xf>
    <xf numFmtId="0" fontId="25" fillId="0" borderId="0" xfId="1" applyFont="1" applyFill="1" applyBorder="1" applyAlignment="1" applyProtection="1">
      <alignment horizontal="left" wrapText="1"/>
    </xf>
    <xf numFmtId="0" fontId="26" fillId="0" borderId="2" xfId="1" applyFont="1" applyBorder="1" applyAlignment="1" applyProtection="1">
      <alignment horizontal="left" wrapText="1"/>
    </xf>
    <xf numFmtId="0" fontId="26" fillId="0" borderId="0" xfId="1" applyFont="1" applyBorder="1" applyAlignment="1" applyProtection="1">
      <alignment horizontal="left" wrapText="1"/>
    </xf>
    <xf numFmtId="0" fontId="27" fillId="0" borderId="2" xfId="1" applyFont="1" applyBorder="1" applyAlignment="1" applyProtection="1">
      <alignment horizontal="left" vertical="top" wrapText="1"/>
    </xf>
    <xf numFmtId="0" fontId="27" fillId="0" borderId="0" xfId="1" applyFont="1" applyBorder="1" applyAlignment="1" applyProtection="1">
      <alignment horizontal="left" vertical="top" wrapText="1"/>
    </xf>
    <xf numFmtId="0" fontId="29" fillId="0" borderId="0" xfId="1" applyFont="1" applyFill="1" applyBorder="1" applyAlignment="1" applyProtection="1">
      <alignment horizontal="center" vertical="top"/>
    </xf>
    <xf numFmtId="0" fontId="26" fillId="0" borderId="2" xfId="1" applyFont="1" applyBorder="1" applyAlignment="1" applyProtection="1"/>
    <xf numFmtId="0" fontId="26" fillId="0" borderId="0" xfId="1" applyFont="1" applyBorder="1" applyAlignment="1" applyProtection="1"/>
    <xf numFmtId="0" fontId="27" fillId="0" borderId="2" xfId="1" applyFont="1" applyBorder="1" applyAlignment="1" applyProtection="1">
      <alignment horizontal="left"/>
    </xf>
    <xf numFmtId="0" fontId="27" fillId="0" borderId="0" xfId="1" applyFont="1" applyBorder="1" applyAlignment="1" applyProtection="1">
      <alignment horizontal="left"/>
    </xf>
    <xf numFmtId="164" fontId="3" fillId="4" borderId="39" xfId="2" applyNumberFormat="1" applyFont="1" applyFill="1" applyBorder="1" applyAlignment="1" applyProtection="1">
      <alignment horizontal="left"/>
      <protection locked="0"/>
    </xf>
    <xf numFmtId="164" fontId="3" fillId="4" borderId="40" xfId="2" applyNumberFormat="1" applyFont="1" applyFill="1" applyBorder="1" applyAlignment="1" applyProtection="1">
      <alignment horizontal="left"/>
      <protection locked="0"/>
    </xf>
    <xf numFmtId="164" fontId="3" fillId="4" borderId="41" xfId="2" applyNumberFormat="1" applyFont="1" applyFill="1" applyBorder="1" applyAlignment="1" applyProtection="1">
      <alignment horizontal="left"/>
      <protection locked="0"/>
    </xf>
    <xf numFmtId="164" fontId="3" fillId="4" borderId="30" xfId="2" applyNumberFormat="1" applyFont="1" applyFill="1" applyBorder="1" applyAlignment="1" applyProtection="1">
      <alignment horizontal="left"/>
      <protection locked="0"/>
    </xf>
    <xf numFmtId="164" fontId="3" fillId="0" borderId="104" xfId="2" applyNumberFormat="1" applyFont="1" applyFill="1" applyBorder="1" applyAlignment="1" applyProtection="1">
      <alignment horizontal="left"/>
    </xf>
    <xf numFmtId="164" fontId="3" fillId="0" borderId="105" xfId="2" applyNumberFormat="1" applyFont="1" applyFill="1" applyBorder="1" applyAlignment="1" applyProtection="1">
      <alignment horizontal="left"/>
    </xf>
    <xf numFmtId="164" fontId="5" fillId="0" borderId="43" xfId="2" applyNumberFormat="1" applyFont="1" applyFill="1" applyBorder="1" applyAlignment="1" applyProtection="1">
      <alignment horizontal="left"/>
    </xf>
    <xf numFmtId="164" fontId="5" fillId="0" borderId="44" xfId="2" applyNumberFormat="1" applyFont="1" applyFill="1" applyBorder="1" applyAlignment="1" applyProtection="1">
      <alignment horizontal="left"/>
    </xf>
    <xf numFmtId="164" fontId="4" fillId="0" borderId="37" xfId="2" applyNumberFormat="1" applyFont="1" applyFill="1" applyBorder="1" applyAlignment="1" applyProtection="1">
      <alignment horizontal="left"/>
    </xf>
    <xf numFmtId="164" fontId="4" fillId="0" borderId="52" xfId="2" applyNumberFormat="1" applyFont="1" applyFill="1" applyBorder="1" applyAlignment="1" applyProtection="1">
      <alignment horizontal="left"/>
    </xf>
    <xf numFmtId="164" fontId="5" fillId="0" borderId="49" xfId="2" applyNumberFormat="1" applyFont="1" applyFill="1" applyBorder="1" applyAlignment="1" applyProtection="1">
      <alignment horizontal="left" vertical="center"/>
    </xf>
    <xf numFmtId="164" fontId="5" fillId="0" borderId="50" xfId="2" applyNumberFormat="1" applyFont="1" applyFill="1" applyBorder="1" applyAlignment="1" applyProtection="1">
      <alignment horizontal="left" vertical="center"/>
    </xf>
    <xf numFmtId="164" fontId="4" fillId="0" borderId="38" xfId="2" applyNumberFormat="1" applyFont="1" applyFill="1" applyBorder="1" applyAlignment="1" applyProtection="1">
      <alignment horizontal="left"/>
    </xf>
    <xf numFmtId="164" fontId="3" fillId="0" borderId="31" xfId="2" applyNumberFormat="1" applyFont="1" applyFill="1" applyBorder="1" applyAlignment="1" applyProtection="1">
      <alignment horizontal="left" vertical="center"/>
    </xf>
    <xf numFmtId="164" fontId="3" fillId="0" borderId="32" xfId="2" applyNumberFormat="1" applyFont="1" applyFill="1" applyBorder="1" applyAlignment="1" applyProtection="1">
      <alignment horizontal="left" vertical="center"/>
    </xf>
    <xf numFmtId="164" fontId="3" fillId="0" borderId="43" xfId="2" applyNumberFormat="1" applyFont="1" applyFill="1" applyBorder="1" applyAlignment="1" applyProtection="1">
      <alignment horizontal="left"/>
    </xf>
    <xf numFmtId="164" fontId="3" fillId="0" borderId="44" xfId="2" applyNumberFormat="1" applyFont="1" applyFill="1" applyBorder="1" applyAlignment="1" applyProtection="1">
      <alignment horizontal="left"/>
    </xf>
    <xf numFmtId="164" fontId="5" fillId="0" borderId="49" xfId="2" applyNumberFormat="1" applyFont="1" applyFill="1" applyBorder="1" applyAlignment="1" applyProtection="1">
      <alignment horizontal="left"/>
    </xf>
    <xf numFmtId="164" fontId="5" fillId="0" borderId="50" xfId="2" applyNumberFormat="1" applyFont="1" applyFill="1" applyBorder="1" applyAlignment="1" applyProtection="1">
      <alignment horizontal="left"/>
    </xf>
    <xf numFmtId="164" fontId="3" fillId="4" borderId="37" xfId="2" applyNumberFormat="1" applyFont="1" applyFill="1" applyBorder="1" applyAlignment="1" applyProtection="1">
      <alignment horizontal="left"/>
      <protection locked="0"/>
    </xf>
    <xf numFmtId="164" fontId="3" fillId="4" borderId="52" xfId="2" applyNumberFormat="1" applyFont="1" applyFill="1" applyBorder="1" applyAlignment="1" applyProtection="1">
      <alignment horizontal="left"/>
      <protection locked="0"/>
    </xf>
    <xf numFmtId="164" fontId="3" fillId="0" borderId="49" xfId="2" applyNumberFormat="1" applyFont="1" applyFill="1" applyBorder="1" applyAlignment="1" applyProtection="1">
      <alignment horizontal="left"/>
    </xf>
    <xf numFmtId="164" fontId="3" fillId="0" borderId="50" xfId="2" applyNumberFormat="1" applyFont="1" applyFill="1" applyBorder="1" applyAlignment="1" applyProtection="1">
      <alignment horizontal="left"/>
    </xf>
    <xf numFmtId="164" fontId="3" fillId="0" borderId="1" xfId="2" applyNumberFormat="1" applyFont="1" applyFill="1" applyBorder="1" applyAlignment="1" applyProtection="1">
      <alignment horizontal="left" vertical="center"/>
    </xf>
    <xf numFmtId="164" fontId="3" fillId="0" borderId="23" xfId="2" applyNumberFormat="1" applyFont="1" applyFill="1" applyBorder="1" applyAlignment="1" applyProtection="1">
      <alignment horizontal="left" vertical="center"/>
    </xf>
    <xf numFmtId="164" fontId="3" fillId="0" borderId="2" xfId="2" applyNumberFormat="1" applyFont="1" applyFill="1" applyBorder="1" applyAlignment="1" applyProtection="1">
      <alignment horizontal="left" vertical="center"/>
    </xf>
    <xf numFmtId="164" fontId="3" fillId="0" borderId="27" xfId="2" applyNumberFormat="1" applyFont="1" applyFill="1" applyBorder="1" applyAlignment="1" applyProtection="1">
      <alignment horizontal="left" vertical="center"/>
    </xf>
    <xf numFmtId="0" fontId="20" fillId="0" borderId="1" xfId="1" applyNumberFormat="1" applyFont="1" applyFill="1" applyBorder="1" applyAlignment="1" applyProtection="1">
      <alignment horizontal="left" vertical="top" wrapText="1"/>
    </xf>
    <xf numFmtId="0" fontId="20" fillId="0" borderId="12" xfId="1" applyNumberFormat="1" applyFont="1" applyFill="1" applyBorder="1" applyAlignment="1" applyProtection="1">
      <alignment horizontal="left" vertical="top" wrapText="1"/>
    </xf>
    <xf numFmtId="0" fontId="5" fillId="0" borderId="2" xfId="1" applyNumberFormat="1" applyFont="1" applyFill="1" applyBorder="1" applyAlignment="1" applyProtection="1">
      <alignment vertical="center" wrapText="1"/>
    </xf>
    <xf numFmtId="0" fontId="5" fillId="0" borderId="0" xfId="1" applyFont="1" applyBorder="1" applyAlignment="1" applyProtection="1">
      <alignment vertical="center" wrapText="1"/>
    </xf>
    <xf numFmtId="0" fontId="4" fillId="0" borderId="20" xfId="1" applyFont="1" applyBorder="1" applyAlignment="1" applyProtection="1">
      <alignment horizontal="center" vertical="center"/>
    </xf>
    <xf numFmtId="0" fontId="4" fillId="0" borderId="21" xfId="1" applyFont="1" applyBorder="1" applyAlignment="1" applyProtection="1">
      <alignment horizontal="center" vertical="center"/>
    </xf>
    <xf numFmtId="0" fontId="3" fillId="2" borderId="63" xfId="1" applyFont="1" applyFill="1" applyBorder="1" applyAlignment="1" applyProtection="1">
      <alignment horizontal="center"/>
      <protection locked="0"/>
    </xf>
    <xf numFmtId="0" fontId="3" fillId="0" borderId="0" xfId="1" applyFont="1" applyBorder="1" applyAlignment="1" applyProtection="1">
      <alignment horizontal="center"/>
      <protection locked="0"/>
    </xf>
    <xf numFmtId="164" fontId="4" fillId="0" borderId="0" xfId="2" applyNumberFormat="1" applyFont="1" applyFill="1" applyBorder="1" applyAlignment="1" applyProtection="1">
      <alignment horizontal="left"/>
    </xf>
    <xf numFmtId="164" fontId="3" fillId="0" borderId="25" xfId="2" applyNumberFormat="1" applyFont="1" applyFill="1" applyBorder="1" applyAlignment="1" applyProtection="1">
      <alignment horizontal="center" wrapText="1"/>
    </xf>
    <xf numFmtId="164" fontId="3" fillId="0" borderId="19" xfId="2" applyNumberFormat="1" applyFont="1" applyFill="1" applyBorder="1" applyAlignment="1" applyProtection="1">
      <alignment horizontal="center" wrapText="1"/>
    </xf>
    <xf numFmtId="164" fontId="3" fillId="0" borderId="34" xfId="2" applyNumberFormat="1" applyFont="1" applyFill="1" applyBorder="1" applyAlignment="1" applyProtection="1">
      <alignment horizontal="center" wrapText="1"/>
    </xf>
    <xf numFmtId="0" fontId="11" fillId="0" borderId="0" xfId="1" applyNumberFormat="1" applyFont="1" applyFill="1" applyBorder="1" applyAlignment="1" applyProtection="1">
      <alignment horizontal="left" vertical="top" wrapText="1"/>
    </xf>
    <xf numFmtId="0" fontId="11" fillId="3" borderId="0" xfId="1" applyNumberFormat="1" applyFont="1" applyFill="1" applyBorder="1" applyAlignment="1" applyProtection="1">
      <alignment horizontal="left" vertical="top" wrapText="1"/>
    </xf>
    <xf numFmtId="0" fontId="43" fillId="0" borderId="0" xfId="1" applyNumberFormat="1" applyFont="1" applyFill="1" applyBorder="1" applyAlignment="1" applyProtection="1">
      <alignment horizontal="left" vertical="top" wrapText="1"/>
    </xf>
    <xf numFmtId="0" fontId="0" fillId="0" borderId="4" xfId="0" applyBorder="1" applyAlignment="1" applyProtection="1">
      <alignment horizontal="center" vertical="center"/>
      <protection locked="0"/>
    </xf>
    <xf numFmtId="0" fontId="0" fillId="0" borderId="4" xfId="0" applyBorder="1" applyAlignment="1" applyProtection="1">
      <alignment horizontal="left" vertical="center"/>
      <protection locked="0"/>
    </xf>
    <xf numFmtId="0" fontId="0" fillId="18" borderId="4" xfId="0" applyFill="1" applyBorder="1" applyAlignment="1" applyProtection="1">
      <alignment horizontal="center" vertical="center"/>
    </xf>
    <xf numFmtId="0" fontId="0" fillId="0" borderId="4" xfId="0" applyBorder="1" applyAlignment="1" applyProtection="1">
      <alignment horizontal="center" vertical="center" wrapText="1"/>
      <protection locked="0"/>
    </xf>
    <xf numFmtId="0" fontId="33" fillId="16" borderId="0" xfId="0" applyFont="1" applyFill="1" applyAlignment="1" applyProtection="1">
      <alignment horizontal="center" vertical="center"/>
      <protection locked="0"/>
    </xf>
    <xf numFmtId="0" fontId="33" fillId="16" borderId="16" xfId="0" applyFont="1" applyFill="1" applyBorder="1" applyAlignment="1" applyProtection="1">
      <alignment horizontal="center" vertical="center"/>
      <protection locked="0"/>
    </xf>
    <xf numFmtId="0" fontId="21" fillId="3" borderId="0" xfId="0" applyFont="1" applyFill="1" applyBorder="1" applyAlignment="1" applyProtection="1">
      <alignment horizontal="center" vertical="top" wrapText="1"/>
      <protection locked="0"/>
    </xf>
    <xf numFmtId="0" fontId="40" fillId="3" borderId="0" xfId="0" applyFont="1" applyFill="1" applyBorder="1" applyAlignment="1" applyProtection="1">
      <alignment horizontal="center" vertical="center"/>
      <protection locked="0"/>
    </xf>
    <xf numFmtId="0" fontId="0" fillId="15" borderId="4" xfId="0" applyFill="1" applyBorder="1" applyAlignment="1" applyProtection="1">
      <alignment horizontal="center" vertical="top" wrapText="1"/>
      <protection locked="0"/>
    </xf>
    <xf numFmtId="0" fontId="0" fillId="0" borderId="65" xfId="0" applyBorder="1" applyAlignment="1" applyProtection="1">
      <alignment horizontal="left" wrapText="1"/>
      <protection locked="0"/>
    </xf>
    <xf numFmtId="0" fontId="0" fillId="0" borderId="16" xfId="0" applyBorder="1" applyAlignment="1" applyProtection="1">
      <alignment horizontal="left"/>
      <protection locked="0"/>
    </xf>
    <xf numFmtId="0" fontId="33" fillId="0" borderId="0" xfId="0" applyFont="1" applyAlignment="1" applyProtection="1">
      <alignment horizontal="left" wrapText="1"/>
      <protection locked="0"/>
    </xf>
    <xf numFmtId="0" fontId="0" fillId="0" borderId="5" xfId="0" applyBorder="1" applyAlignment="1" applyProtection="1">
      <alignment horizontal="left"/>
      <protection locked="0"/>
    </xf>
    <xf numFmtId="0" fontId="0" fillId="0" borderId="17" xfId="0" applyBorder="1" applyAlignment="1" applyProtection="1">
      <alignment horizontal="left"/>
      <protection locked="0"/>
    </xf>
    <xf numFmtId="0" fontId="0" fillId="0" borderId="40" xfId="0" applyBorder="1" applyAlignment="1" applyProtection="1">
      <alignment horizontal="left"/>
      <protection locked="0"/>
    </xf>
    <xf numFmtId="0" fontId="0" fillId="15" borderId="10" xfId="0" applyFill="1" applyBorder="1" applyAlignment="1" applyProtection="1">
      <alignment horizontal="center" vertical="top" wrapText="1"/>
      <protection locked="0"/>
    </xf>
    <xf numFmtId="0" fontId="0" fillId="15" borderId="18" xfId="0" applyFill="1" applyBorder="1" applyAlignment="1" applyProtection="1">
      <alignment horizontal="center" vertical="top" wrapText="1"/>
      <protection locked="0"/>
    </xf>
    <xf numFmtId="0" fontId="33" fillId="15" borderId="10" xfId="0" applyFont="1" applyFill="1" applyBorder="1" applyAlignment="1" applyProtection="1">
      <alignment horizontal="center" vertical="top" wrapText="1"/>
      <protection locked="0"/>
    </xf>
    <xf numFmtId="0" fontId="33" fillId="15" borderId="18" xfId="0" applyFont="1" applyFill="1" applyBorder="1" applyAlignment="1" applyProtection="1">
      <alignment horizontal="center" vertical="top" wrapText="1"/>
      <protection locked="0"/>
    </xf>
    <xf numFmtId="0" fontId="0" fillId="15" borderId="10" xfId="0" applyFill="1" applyBorder="1" applyAlignment="1" applyProtection="1">
      <alignment horizontal="center" vertical="top"/>
      <protection locked="0"/>
    </xf>
    <xf numFmtId="0" fontId="0" fillId="15" borderId="18" xfId="0" applyFill="1" applyBorder="1" applyAlignment="1" applyProtection="1">
      <alignment horizontal="center" vertical="top"/>
      <protection locked="0"/>
    </xf>
    <xf numFmtId="0" fontId="0" fillId="0" borderId="10"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14" fontId="0" fillId="0" borderId="10" xfId="0" applyNumberFormat="1" applyBorder="1" applyAlignment="1" applyProtection="1">
      <alignment horizontal="center" vertical="center"/>
      <protection locked="0"/>
    </xf>
    <xf numFmtId="14" fontId="0" fillId="0" borderId="19" xfId="0" applyNumberFormat="1" applyBorder="1" applyAlignment="1" applyProtection="1">
      <alignment horizontal="center" vertical="center"/>
      <protection locked="0"/>
    </xf>
    <xf numFmtId="14" fontId="0" fillId="0" borderId="18" xfId="0" applyNumberFormat="1" applyBorder="1" applyAlignment="1" applyProtection="1">
      <alignment horizontal="center" vertical="center"/>
      <protection locked="0"/>
    </xf>
    <xf numFmtId="0" fontId="0" fillId="0" borderId="5" xfId="0" applyFont="1" applyBorder="1" applyAlignment="1" applyProtection="1">
      <alignment horizontal="left"/>
      <protection locked="0"/>
    </xf>
    <xf numFmtId="0" fontId="0" fillId="0" borderId="17" xfId="0" applyFont="1" applyBorder="1" applyAlignment="1" applyProtection="1">
      <alignment horizontal="left"/>
      <protection locked="0"/>
    </xf>
    <xf numFmtId="0" fontId="0" fillId="0" borderId="40" xfId="0" applyFont="1" applyBorder="1" applyAlignment="1" applyProtection="1">
      <alignment horizontal="left"/>
      <protection locked="0"/>
    </xf>
    <xf numFmtId="0" fontId="33" fillId="15" borderId="5" xfId="0" applyFont="1" applyFill="1" applyBorder="1" applyAlignment="1" applyProtection="1">
      <alignment horizontal="center"/>
      <protection locked="0"/>
    </xf>
    <xf numFmtId="0" fontId="33" fillId="15" borderId="17" xfId="0" applyFont="1" applyFill="1" applyBorder="1" applyAlignment="1" applyProtection="1">
      <alignment horizontal="center"/>
      <protection locked="0"/>
    </xf>
    <xf numFmtId="0" fontId="33" fillId="15" borderId="40" xfId="0" applyFont="1" applyFill="1" applyBorder="1" applyAlignment="1" applyProtection="1">
      <alignment horizontal="center"/>
      <protection locked="0"/>
    </xf>
    <xf numFmtId="0" fontId="0" fillId="0" borderId="42" xfId="0" applyFont="1" applyBorder="1" applyAlignment="1" applyProtection="1">
      <alignment horizontal="left"/>
      <protection locked="0"/>
    </xf>
    <xf numFmtId="0" fontId="0" fillId="0" borderId="65" xfId="0" applyFont="1" applyBorder="1" applyAlignment="1" applyProtection="1">
      <alignment horizontal="left"/>
      <protection locked="0"/>
    </xf>
    <xf numFmtId="0" fontId="0" fillId="0" borderId="30" xfId="0" applyFont="1" applyBorder="1" applyAlignment="1" applyProtection="1">
      <alignment horizontal="left"/>
      <protection locked="0"/>
    </xf>
    <xf numFmtId="0" fontId="0" fillId="15" borderId="4" xfId="0" applyFont="1" applyFill="1" applyBorder="1" applyAlignment="1" applyProtection="1">
      <alignment horizontal="left"/>
      <protection locked="0"/>
    </xf>
    <xf numFmtId="0" fontId="36" fillId="0" borderId="16" xfId="0" applyFont="1" applyBorder="1" applyAlignment="1" applyProtection="1">
      <alignment horizontal="center"/>
      <protection locked="0"/>
    </xf>
    <xf numFmtId="0" fontId="33" fillId="15" borderId="5" xfId="0" applyFont="1" applyFill="1" applyBorder="1" applyAlignment="1" applyProtection="1">
      <alignment horizontal="left"/>
      <protection locked="0"/>
    </xf>
    <xf numFmtId="0" fontId="33" fillId="15" borderId="17" xfId="0" applyFont="1" applyFill="1" applyBorder="1" applyAlignment="1" applyProtection="1">
      <alignment horizontal="left"/>
      <protection locked="0"/>
    </xf>
    <xf numFmtId="0" fontId="33" fillId="15" borderId="40" xfId="0" applyFont="1" applyFill="1" applyBorder="1" applyAlignment="1" applyProtection="1">
      <alignment horizontal="left"/>
      <protection locked="0"/>
    </xf>
    <xf numFmtId="0" fontId="33" fillId="0" borderId="5" xfId="0" applyFont="1" applyFill="1" applyBorder="1" applyAlignment="1" applyProtection="1">
      <alignment horizontal="left"/>
      <protection locked="0"/>
    </xf>
    <xf numFmtId="0" fontId="33" fillId="0" borderId="17" xfId="0" applyFont="1" applyFill="1" applyBorder="1" applyAlignment="1" applyProtection="1">
      <alignment horizontal="left"/>
      <protection locked="0"/>
    </xf>
    <xf numFmtId="0" fontId="33" fillId="0" borderId="40" xfId="0" applyFont="1" applyFill="1" applyBorder="1" applyAlignment="1" applyProtection="1">
      <alignment horizontal="left"/>
      <protection locked="0"/>
    </xf>
    <xf numFmtId="0" fontId="0" fillId="0" borderId="4" xfId="0" applyBorder="1" applyAlignment="1" applyProtection="1">
      <alignment horizontal="left" vertical="center" wrapText="1"/>
      <protection locked="0"/>
    </xf>
    <xf numFmtId="0" fontId="0" fillId="0" borderId="10" xfId="0" applyBorder="1" applyAlignment="1" applyProtection="1">
      <alignment horizontal="left" vertical="center" wrapText="1"/>
      <protection locked="0"/>
    </xf>
    <xf numFmtId="0" fontId="0" fillId="0" borderId="19" xfId="0" applyBorder="1" applyAlignment="1" applyProtection="1">
      <alignment horizontal="left" vertical="center" wrapText="1"/>
      <protection locked="0"/>
    </xf>
    <xf numFmtId="0" fontId="0" fillId="0" borderId="18" xfId="0" applyBorder="1" applyAlignment="1" applyProtection="1">
      <alignment horizontal="left" vertical="center" wrapText="1"/>
      <protection locked="0"/>
    </xf>
    <xf numFmtId="0" fontId="0" fillId="0" borderId="0" xfId="0" applyAlignment="1" applyProtection="1">
      <alignment horizontal="left"/>
      <protection locked="0"/>
    </xf>
    <xf numFmtId="14" fontId="0" fillId="0" borderId="16" xfId="0" applyNumberFormat="1" applyBorder="1" applyAlignment="1" applyProtection="1">
      <alignment horizontal="left"/>
      <protection locked="0"/>
    </xf>
    <xf numFmtId="0" fontId="33" fillId="15" borderId="16" xfId="0" applyFont="1" applyFill="1" applyBorder="1" applyAlignment="1" applyProtection="1">
      <alignment horizontal="center" vertical="center"/>
      <protection locked="0"/>
    </xf>
    <xf numFmtId="49" fontId="33" fillId="0" borderId="0" xfId="0" applyNumberFormat="1" applyFont="1" applyAlignment="1" applyProtection="1">
      <alignment horizontal="left" wrapText="1"/>
      <protection locked="0"/>
    </xf>
    <xf numFmtId="0" fontId="0" fillId="3" borderId="0" xfId="0" applyFont="1" applyFill="1" applyBorder="1" applyAlignment="1" applyProtection="1">
      <alignment horizontal="left" vertical="top" wrapText="1"/>
      <protection locked="0"/>
    </xf>
    <xf numFmtId="170" fontId="0" fillId="3" borderId="0" xfId="0" applyNumberFormat="1" applyFont="1" applyFill="1" applyBorder="1" applyAlignment="1" applyProtection="1">
      <alignment horizontal="right"/>
      <protection locked="0"/>
    </xf>
    <xf numFmtId="0" fontId="33" fillId="15" borderId="0" xfId="0" applyFont="1" applyFill="1" applyBorder="1" applyAlignment="1" applyProtection="1">
      <alignment horizontal="center" vertical="center" wrapText="1"/>
      <protection locked="0"/>
    </xf>
    <xf numFmtId="0" fontId="33" fillId="15" borderId="16" xfId="0" applyFont="1" applyFill="1" applyBorder="1" applyAlignment="1" applyProtection="1">
      <alignment horizontal="center" vertical="center" wrapText="1"/>
      <protection locked="0"/>
    </xf>
    <xf numFmtId="0" fontId="0" fillId="15" borderId="65" xfId="0" applyFont="1" applyFill="1" applyBorder="1" applyAlignment="1" applyProtection="1">
      <alignment horizontal="center" wrapText="1"/>
      <protection locked="0"/>
    </xf>
    <xf numFmtId="0" fontId="0" fillId="15" borderId="0" xfId="0" applyFont="1" applyFill="1" applyBorder="1" applyAlignment="1" applyProtection="1">
      <alignment horizontal="center" wrapText="1"/>
      <protection locked="0"/>
    </xf>
    <xf numFmtId="0" fontId="0" fillId="15" borderId="16" xfId="0" applyFont="1" applyFill="1" applyBorder="1" applyAlignment="1" applyProtection="1">
      <alignment horizontal="center" wrapText="1"/>
      <protection locked="0"/>
    </xf>
    <xf numFmtId="0" fontId="33" fillId="3" borderId="0" xfId="0" applyFont="1" applyFill="1" applyBorder="1" applyAlignment="1" applyProtection="1">
      <alignment horizontal="center"/>
      <protection locked="0"/>
    </xf>
    <xf numFmtId="0" fontId="21" fillId="3" borderId="0" xfId="0" applyFont="1" applyFill="1" applyBorder="1" applyAlignment="1" applyProtection="1">
      <alignment horizontal="center" vertical="center" wrapText="1"/>
      <protection locked="0"/>
    </xf>
    <xf numFmtId="0" fontId="0" fillId="3" borderId="0" xfId="0" applyFill="1" applyBorder="1" applyAlignment="1" applyProtection="1">
      <alignment horizontal="center" vertical="top" wrapText="1"/>
      <protection locked="0"/>
    </xf>
    <xf numFmtId="2" fontId="0" fillId="18" borderId="4" xfId="0" applyNumberFormat="1" applyFill="1" applyBorder="1" applyAlignment="1" applyProtection="1">
      <alignment horizontal="center" vertical="center"/>
    </xf>
    <xf numFmtId="0" fontId="0" fillId="3" borderId="0" xfId="0" applyFill="1" applyBorder="1" applyAlignment="1" applyProtection="1">
      <alignment horizontal="center" vertical="center"/>
      <protection locked="0"/>
    </xf>
    <xf numFmtId="0" fontId="11" fillId="3" borderId="5" xfId="1" applyFont="1" applyFill="1" applyBorder="1" applyAlignment="1" applyProtection="1">
      <alignment horizontal="left" vertical="center" wrapText="1"/>
    </xf>
    <xf numFmtId="0" fontId="11" fillId="3" borderId="17" xfId="1" applyFont="1" applyFill="1" applyBorder="1" applyAlignment="1" applyProtection="1">
      <alignment horizontal="left" vertical="center" wrapText="1"/>
    </xf>
    <xf numFmtId="0" fontId="11" fillId="3" borderId="40" xfId="1" applyFont="1" applyFill="1" applyBorder="1" applyAlignment="1" applyProtection="1">
      <alignment horizontal="left" vertical="center" wrapText="1"/>
    </xf>
    <xf numFmtId="0" fontId="10" fillId="3" borderId="0" xfId="1" applyFont="1" applyFill="1" applyBorder="1" applyAlignment="1" applyProtection="1">
      <alignment horizontal="left" vertical="center" wrapText="1"/>
    </xf>
    <xf numFmtId="0" fontId="11" fillId="0" borderId="0" xfId="1" applyFont="1" applyAlignment="1" applyProtection="1">
      <alignment horizontal="left"/>
    </xf>
    <xf numFmtId="0" fontId="11" fillId="10" borderId="5" xfId="1" applyFont="1" applyFill="1" applyBorder="1" applyAlignment="1" applyProtection="1">
      <alignment horizontal="left"/>
    </xf>
    <xf numFmtId="0" fontId="11" fillId="10" borderId="17" xfId="1" applyFont="1" applyFill="1" applyBorder="1" applyAlignment="1" applyProtection="1">
      <alignment horizontal="left"/>
    </xf>
    <xf numFmtId="0" fontId="11" fillId="10" borderId="40" xfId="1" applyFont="1" applyFill="1" applyBorder="1" applyAlignment="1" applyProtection="1">
      <alignment horizontal="left"/>
    </xf>
    <xf numFmtId="0" fontId="13" fillId="10" borderId="0" xfId="1" applyFont="1" applyFill="1" applyBorder="1" applyAlignment="1" applyProtection="1">
      <alignment horizontal="left" vertical="top" wrapText="1"/>
    </xf>
    <xf numFmtId="0" fontId="11" fillId="11" borderId="17" xfId="1" applyFont="1" applyFill="1" applyBorder="1" applyAlignment="1" applyProtection="1">
      <alignment horizontal="left" wrapText="1"/>
    </xf>
    <xf numFmtId="0" fontId="31" fillId="15" borderId="5" xfId="1" applyFont="1" applyFill="1" applyBorder="1" applyAlignment="1" applyProtection="1">
      <alignment horizontal="center" vertical="center" wrapText="1"/>
    </xf>
    <xf numFmtId="0" fontId="31" fillId="15" borderId="17" xfId="1" applyFont="1" applyFill="1" applyBorder="1" applyAlignment="1" applyProtection="1">
      <alignment horizontal="center" vertical="center" wrapText="1"/>
    </xf>
    <xf numFmtId="0" fontId="31" fillId="15" borderId="40" xfId="1" applyFont="1" applyFill="1" applyBorder="1" applyAlignment="1" applyProtection="1">
      <alignment horizontal="center" vertical="center" wrapText="1"/>
    </xf>
    <xf numFmtId="0" fontId="13" fillId="3" borderId="4" xfId="1" applyFont="1" applyFill="1" applyBorder="1" applyAlignment="1">
      <alignment horizontal="left" vertical="center" wrapText="1"/>
    </xf>
    <xf numFmtId="0" fontId="11" fillId="3" borderId="4" xfId="1" applyFont="1" applyFill="1" applyBorder="1" applyAlignment="1" applyProtection="1">
      <alignment horizontal="left" vertical="center" wrapText="1"/>
    </xf>
    <xf numFmtId="0" fontId="11" fillId="11" borderId="17" xfId="1" applyFont="1" applyFill="1" applyBorder="1" applyAlignment="1" applyProtection="1">
      <alignment horizontal="left"/>
    </xf>
    <xf numFmtId="0" fontId="11" fillId="0" borderId="4" xfId="1" applyFont="1" applyFill="1" applyBorder="1" applyAlignment="1" applyProtection="1">
      <alignment horizontal="left" vertical="center" wrapText="1"/>
    </xf>
    <xf numFmtId="169" fontId="15" fillId="11" borderId="0" xfId="3" applyNumberFormat="1" applyFont="1" applyFill="1" applyAlignment="1" applyProtection="1">
      <alignment horizontal="right"/>
    </xf>
    <xf numFmtId="0" fontId="13" fillId="0" borderId="0" xfId="1" applyFont="1" applyAlignment="1" applyProtection="1">
      <alignment horizontal="left"/>
    </xf>
    <xf numFmtId="0" fontId="11" fillId="10" borderId="0" xfId="1" applyFont="1" applyFill="1" applyAlignment="1" applyProtection="1">
      <alignment horizontal="left" wrapText="1"/>
    </xf>
    <xf numFmtId="0" fontId="45" fillId="0" borderId="73" xfId="5" applyNumberFormat="1" applyFont="1" applyBorder="1" applyAlignment="1" applyProtection="1">
      <alignment horizontal="left" wrapText="1"/>
    </xf>
    <xf numFmtId="0" fontId="45" fillId="0" borderId="74" xfId="5" applyNumberFormat="1" applyFont="1" applyBorder="1" applyAlignment="1" applyProtection="1">
      <alignment horizontal="left" wrapText="1"/>
    </xf>
    <xf numFmtId="0" fontId="45" fillId="0" borderId="75" xfId="5" applyNumberFormat="1" applyFont="1" applyBorder="1" applyAlignment="1" applyProtection="1">
      <alignment horizontal="left" wrapText="1"/>
    </xf>
    <xf numFmtId="0" fontId="45" fillId="0" borderId="15" xfId="5" applyFont="1" applyFill="1" applyBorder="1" applyAlignment="1" applyProtection="1">
      <alignment horizontal="left"/>
    </xf>
    <xf numFmtId="164" fontId="3" fillId="0" borderId="26" xfId="2" applyNumberFormat="1" applyFont="1" applyFill="1" applyBorder="1" applyAlignment="1" applyProtection="1">
      <alignment horizontal="center" wrapText="1"/>
    </xf>
    <xf numFmtId="164" fontId="3" fillId="0" borderId="29" xfId="2" applyNumberFormat="1" applyFont="1" applyFill="1" applyBorder="1" applyAlignment="1" applyProtection="1">
      <alignment horizontal="center"/>
    </xf>
    <xf numFmtId="164" fontId="3" fillId="0" borderId="80" xfId="2" applyNumberFormat="1" applyFont="1" applyFill="1" applyBorder="1" applyAlignment="1" applyProtection="1">
      <alignment horizontal="center"/>
    </xf>
    <xf numFmtId="164" fontId="3" fillId="3" borderId="26" xfId="2" applyNumberFormat="1" applyFont="1" applyFill="1" applyBorder="1" applyAlignment="1" applyProtection="1">
      <alignment horizontal="center" wrapText="1"/>
    </xf>
    <xf numFmtId="164" fontId="3" fillId="3" borderId="29" xfId="2" applyNumberFormat="1" applyFont="1" applyFill="1" applyBorder="1" applyAlignment="1" applyProtection="1">
      <alignment horizontal="center"/>
    </xf>
    <xf numFmtId="164" fontId="3" fillId="3" borderId="80" xfId="2" applyNumberFormat="1" applyFont="1" applyFill="1" applyBorder="1" applyAlignment="1" applyProtection="1">
      <alignment horizontal="center"/>
    </xf>
    <xf numFmtId="0" fontId="3" fillId="15" borderId="5" xfId="5" applyFont="1" applyFill="1" applyBorder="1" applyAlignment="1" applyProtection="1">
      <alignment horizontal="center" vertical="center"/>
    </xf>
    <xf numFmtId="0" fontId="3" fillId="15" borderId="17" xfId="5" applyFont="1" applyFill="1" applyBorder="1" applyAlignment="1" applyProtection="1">
      <alignment horizontal="center" vertical="center"/>
    </xf>
    <xf numFmtId="0" fontId="3" fillId="15" borderId="40" xfId="5" applyFont="1" applyFill="1" applyBorder="1" applyAlignment="1" applyProtection="1">
      <alignment horizontal="center" vertical="center"/>
    </xf>
    <xf numFmtId="164" fontId="1" fillId="0" borderId="39" xfId="2" applyNumberFormat="1" applyFont="1" applyFill="1" applyBorder="1" applyAlignment="1" applyProtection="1">
      <alignment horizontal="left"/>
    </xf>
    <xf numFmtId="164" fontId="1" fillId="0" borderId="40" xfId="2" applyNumberFormat="1" applyFont="1" applyFill="1" applyBorder="1" applyAlignment="1" applyProtection="1">
      <alignment horizontal="left"/>
    </xf>
    <xf numFmtId="164" fontId="46" fillId="0" borderId="39" xfId="2" applyNumberFormat="1" applyFont="1" applyFill="1" applyBorder="1" applyAlignment="1" applyProtection="1">
      <alignment horizontal="left"/>
    </xf>
    <xf numFmtId="164" fontId="46" fillId="0" borderId="40" xfId="2" applyNumberFormat="1" applyFont="1" applyFill="1" applyBorder="1" applyAlignment="1" applyProtection="1">
      <alignment horizontal="left"/>
    </xf>
    <xf numFmtId="0" fontId="1" fillId="0" borderId="0" xfId="5" applyFont="1" applyBorder="1" applyAlignment="1" applyProtection="1">
      <alignment horizontal="left"/>
    </xf>
    <xf numFmtId="0" fontId="1" fillId="0" borderId="2" xfId="5" applyFont="1" applyBorder="1" applyAlignment="1" applyProtection="1">
      <alignment horizontal="left"/>
    </xf>
    <xf numFmtId="0" fontId="5" fillId="0" borderId="16" xfId="5" applyFont="1" applyBorder="1" applyAlignment="1" applyProtection="1">
      <alignment horizontal="right" vertical="center"/>
    </xf>
    <xf numFmtId="0" fontId="5" fillId="0" borderId="67" xfId="5" applyFont="1" applyBorder="1" applyAlignment="1" applyProtection="1">
      <alignment horizontal="right" vertical="center"/>
    </xf>
    <xf numFmtId="0" fontId="1" fillId="0" borderId="102" xfId="5" applyFont="1" applyBorder="1" applyAlignment="1" applyProtection="1">
      <alignment horizontal="left"/>
    </xf>
    <xf numFmtId="0" fontId="1" fillId="0" borderId="103" xfId="5" applyFont="1" applyBorder="1" applyAlignment="1" applyProtection="1">
      <alignment horizontal="left"/>
    </xf>
    <xf numFmtId="0" fontId="1" fillId="0" borderId="100" xfId="5" applyFont="1" applyBorder="1" applyAlignment="1" applyProtection="1">
      <alignment horizontal="left"/>
    </xf>
    <xf numFmtId="0" fontId="1" fillId="0" borderId="101" xfId="5" applyFont="1" applyBorder="1" applyAlignment="1" applyProtection="1">
      <alignment horizontal="left"/>
    </xf>
    <xf numFmtId="0" fontId="1" fillId="0" borderId="98" xfId="5" applyFont="1" applyBorder="1" applyAlignment="1" applyProtection="1">
      <alignment horizontal="left"/>
    </xf>
    <xf numFmtId="0" fontId="1" fillId="0" borderId="99" xfId="5" applyFont="1" applyBorder="1" applyAlignment="1" applyProtection="1">
      <alignment horizontal="left"/>
    </xf>
    <xf numFmtId="0" fontId="3" fillId="0" borderId="2" xfId="1" applyFont="1" applyBorder="1" applyAlignment="1" applyProtection="1">
      <alignment horizontal="left" wrapText="1"/>
    </xf>
    <xf numFmtId="0" fontId="3" fillId="0" borderId="0" xfId="1" applyFont="1" applyBorder="1" applyAlignment="1" applyProtection="1">
      <alignment horizontal="left" wrapText="1"/>
    </xf>
    <xf numFmtId="0" fontId="1" fillId="0" borderId="2" xfId="1" applyFont="1" applyFill="1" applyBorder="1" applyAlignment="1" applyProtection="1">
      <alignment horizontal="left" wrapText="1"/>
    </xf>
    <xf numFmtId="0" fontId="1" fillId="0" borderId="0" xfId="1" applyFont="1" applyFill="1" applyBorder="1" applyAlignment="1" applyProtection="1">
      <alignment horizontal="left" wrapText="1"/>
    </xf>
    <xf numFmtId="0" fontId="1" fillId="0" borderId="14" xfId="1" applyFont="1" applyFill="1" applyBorder="1" applyAlignment="1" applyProtection="1">
      <alignment horizontal="left" wrapText="1"/>
    </xf>
    <xf numFmtId="0" fontId="1" fillId="0" borderId="2" xfId="1" applyFont="1" applyFill="1" applyBorder="1" applyAlignment="1" applyProtection="1">
      <alignment horizontal="left" vertical="top" wrapText="1"/>
    </xf>
    <xf numFmtId="0" fontId="1" fillId="0" borderId="0" xfId="1" applyFont="1" applyFill="1" applyBorder="1" applyAlignment="1" applyProtection="1">
      <alignment horizontal="left" vertical="top" wrapText="1"/>
    </xf>
  </cellXfs>
  <cellStyles count="7">
    <cellStyle name="Euro" xfId="6" xr:uid="{00000000-0005-0000-0000-000000000000}"/>
    <cellStyle name="Prozent" xfId="4" builtinId="5"/>
    <cellStyle name="Standard" xfId="0" builtinId="0"/>
    <cellStyle name="Standard 2" xfId="1" xr:uid="{00000000-0005-0000-0000-000003000000}"/>
    <cellStyle name="Standard 3" xfId="5" xr:uid="{00000000-0005-0000-0000-000004000000}"/>
    <cellStyle name="Standard_Tabelle1" xfId="2" xr:uid="{00000000-0005-0000-0000-000005000000}"/>
    <cellStyle name="Währung 2" xfId="3" xr:uid="{00000000-0005-0000-0000-000006000000}"/>
  </cellStyles>
  <dxfs count="3">
    <dxf>
      <font>
        <condense val="0"/>
        <extend val="0"/>
        <color auto="1"/>
      </font>
      <fill>
        <patternFill>
          <bgColor indexed="42"/>
        </patternFill>
      </fill>
    </dxf>
    <dxf>
      <font>
        <color rgb="FF006100"/>
      </font>
      <fill>
        <patternFill>
          <bgColor rgb="FFC6EFCE"/>
        </patternFill>
      </fill>
    </dxf>
    <dxf>
      <fill>
        <patternFill>
          <bgColor theme="5" tint="0.59996337778862885"/>
        </patternFill>
      </fill>
    </dxf>
  </dxfs>
  <tableStyles count="0" defaultTableStyle="TableStyleMedium2" defaultPivotStyle="PivotStyleLight16"/>
  <colors>
    <mruColors>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38100</xdr:colOff>
      <xdr:row>0</xdr:row>
      <xdr:rowOff>0</xdr:rowOff>
    </xdr:from>
    <xdr:to>
      <xdr:col>11</xdr:col>
      <xdr:colOff>409575</xdr:colOff>
      <xdr:row>3</xdr:row>
      <xdr:rowOff>142875</xdr:rowOff>
    </xdr:to>
    <xdr:pic>
      <xdr:nvPicPr>
        <xdr:cNvPr id="10" name="Grafik 9" descr="https://portal.potsdam-mittelmark.de/images/110982B8B8DCEFA779B3AA164A8D4CCC9EA6E7F5/PM_Kreis_RGB_large.png">
          <a:extLst>
            <a:ext uri="{FF2B5EF4-FFF2-40B4-BE49-F238E27FC236}">
              <a16:creationId xmlns:a16="http://schemas.microsoft.com/office/drawing/2014/main" id="{201BBCFB-CB24-4EFB-BD1C-8C240E8F1DA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14825" y="0"/>
          <a:ext cx="942975" cy="942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FB5\57\10\KITA\02_F_Kita\1_Formulare\1_F2023\3_PK_2023%20ab%2001.03.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rtale I-IV"/>
      <sheetName val="Anlage 1 Pauschale Quartal I-IV"/>
      <sheetName val="Testberechnung"/>
    </sheetNames>
    <sheetDataSet>
      <sheetData sheetId="0">
        <row r="84">
          <cell r="R84">
            <v>1</v>
          </cell>
        </row>
        <row r="86">
          <cell r="R86">
            <v>0</v>
          </cell>
        </row>
        <row r="94">
          <cell r="L94">
            <v>0</v>
          </cell>
        </row>
      </sheetData>
      <sheetData sheetId="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W187"/>
  <sheetViews>
    <sheetView showGridLines="0" tabSelected="1" view="pageBreakPreview" zoomScale="85" zoomScaleNormal="90" zoomScaleSheetLayoutView="85" zoomScalePageLayoutView="76" workbookViewId="0">
      <selection activeCell="C8" sqref="C8"/>
    </sheetView>
  </sheetViews>
  <sheetFormatPr baseColWidth="10" defaultColWidth="11.42578125" defaultRowHeight="12.75" outlineLevelCol="1"/>
  <cols>
    <col min="1" max="1" width="10.7109375" style="3" customWidth="1"/>
    <col min="2" max="2" width="10.7109375" style="2" customWidth="1"/>
    <col min="3" max="3" width="18.7109375" style="2" customWidth="1"/>
    <col min="4" max="4" width="13.85546875" style="2" customWidth="1"/>
    <col min="5" max="5" width="14.28515625" style="2" customWidth="1"/>
    <col min="6" max="6" width="13.7109375" style="2" customWidth="1"/>
    <col min="7" max="8" width="13.140625" style="2" bestFit="1" customWidth="1"/>
    <col min="9" max="9" width="10.7109375" style="2" customWidth="1"/>
    <col min="10" max="10" width="11.5703125" style="2" customWidth="1"/>
    <col min="11" max="11" width="13.85546875" style="2" customWidth="1"/>
    <col min="12" max="12" width="16.7109375" style="2" customWidth="1"/>
    <col min="13" max="13" width="16.140625" style="2" hidden="1" customWidth="1"/>
    <col min="14" max="14" width="11.42578125" style="3"/>
    <col min="15" max="19" width="11.85546875" style="3" hidden="1" customWidth="1" outlineLevel="1"/>
    <col min="20" max="20" width="17.42578125" style="3" hidden="1" customWidth="1" outlineLevel="1"/>
    <col min="21" max="21" width="7.5703125" style="3" hidden="1" customWidth="1" outlineLevel="1"/>
    <col min="22" max="22" width="11" style="3" hidden="1" customWidth="1" outlineLevel="1"/>
    <col min="23" max="23" width="11.42578125" style="3" collapsed="1"/>
    <col min="24" max="16384" width="11.42578125" style="3"/>
  </cols>
  <sheetData>
    <row r="1" spans="2:22" ht="7.5" customHeight="1" thickBot="1"/>
    <row r="2" spans="2:22" ht="51" customHeight="1">
      <c r="B2" s="578" t="str">
        <f>"Meldebogen für den "&amp;TEXT(J7,"")&amp;" zum Antrag auf Personalkostenzuschüsse zum notwendigen pädagogischen Personal - unter Berücksichtigung der Rechnungslegung an andere örtliche Träger der öffentlichen Jugendhilfe durch den Träger - "&amp;"für Kinder die gemäß §§ 1 und 16 KitaG betreut werden, 
Meldung der Kinderzahl nach § 17b Abs. 1, Satz 1 KitaG und RL-Kita-Betreuung "</f>
        <v xml:space="preserve">Meldebogen für den Stichtag 01.12.2024 (I. Quartal 2025) zum Antrag auf Personalkostenzuschüsse zum notwendigen pädagogischen Personal - unter Berücksichtigung der Rechnungslegung an andere örtliche Träger der öffentlichen Jugendhilfe durch den Träger - für Kinder die gemäß §§ 1 und 16 KitaG betreut werden, 
Meldung der Kinderzahl nach § 17b Abs. 1, Satz 1 KitaG und RL-Kita-Betreuung </v>
      </c>
      <c r="C2" s="579"/>
      <c r="D2" s="579"/>
      <c r="E2" s="579"/>
      <c r="F2" s="579"/>
      <c r="G2" s="579"/>
      <c r="H2" s="579"/>
      <c r="I2" s="579"/>
      <c r="J2" s="579"/>
      <c r="K2" s="579"/>
      <c r="L2" s="579"/>
      <c r="M2" s="93"/>
    </row>
    <row r="3" spans="2:22" ht="13.9" customHeight="1">
      <c r="B3" s="580"/>
      <c r="C3" s="581"/>
      <c r="D3" s="581"/>
      <c r="E3" s="581"/>
      <c r="F3" s="581"/>
      <c r="G3" s="4"/>
      <c r="H3" s="4"/>
      <c r="I3" s="4"/>
      <c r="J3" s="4"/>
      <c r="K3" s="4"/>
      <c r="L3" s="4"/>
      <c r="M3" s="5"/>
    </row>
    <row r="4" spans="2:22" ht="24.75" customHeight="1">
      <c r="B4" s="150" t="s">
        <v>346</v>
      </c>
      <c r="C4" s="151"/>
      <c r="D4" s="6"/>
      <c r="E4" s="6"/>
      <c r="F4" s="6"/>
      <c r="G4" s="6"/>
      <c r="H4" s="6"/>
      <c r="I4" s="6"/>
      <c r="J4" s="6"/>
      <c r="K4" s="6"/>
      <c r="L4" s="6"/>
      <c r="M4" s="7"/>
    </row>
    <row r="5" spans="2:22" ht="15.75" customHeight="1" thickBot="1">
      <c r="B5" s="126" t="s">
        <v>4</v>
      </c>
      <c r="C5" s="130" t="s">
        <v>369</v>
      </c>
      <c r="D5" s="130"/>
      <c r="E5" s="130"/>
      <c r="F5" s="130"/>
      <c r="G5" s="130"/>
      <c r="H5" s="128"/>
      <c r="I5" s="128"/>
      <c r="J5" s="131" t="s">
        <v>5</v>
      </c>
      <c r="K5" s="584" t="s">
        <v>381</v>
      </c>
      <c r="L5" s="584"/>
      <c r="M5" s="147"/>
    </row>
    <row r="6" spans="2:22">
      <c r="B6" s="9"/>
      <c r="C6" s="6"/>
      <c r="D6" s="6"/>
      <c r="E6" s="6"/>
      <c r="F6" s="6"/>
      <c r="G6" s="6"/>
      <c r="H6" s="10"/>
      <c r="I6" s="10"/>
      <c r="J6" s="10"/>
      <c r="K6" s="6"/>
      <c r="L6" s="6"/>
      <c r="M6" s="7"/>
      <c r="Q6" s="11" t="s">
        <v>6</v>
      </c>
      <c r="R6" s="12">
        <v>2024</v>
      </c>
      <c r="S6" s="13"/>
      <c r="T6" s="13"/>
      <c r="U6" s="13"/>
      <c r="V6" s="13"/>
    </row>
    <row r="7" spans="2:22">
      <c r="B7" s="92" t="s">
        <v>7</v>
      </c>
      <c r="C7" s="451" t="s">
        <v>375</v>
      </c>
      <c r="D7" s="451"/>
      <c r="E7" s="451"/>
      <c r="F7" s="451"/>
      <c r="G7" s="451"/>
      <c r="H7" s="8"/>
      <c r="I7" s="8"/>
      <c r="J7" s="585" t="s">
        <v>347</v>
      </c>
      <c r="K7" s="585"/>
      <c r="L7" s="585"/>
      <c r="M7" s="148"/>
      <c r="Q7" s="14" t="str">
        <f>MID(J7,11,5)</f>
        <v>1.12.</v>
      </c>
      <c r="R7" s="13"/>
      <c r="S7" s="13"/>
      <c r="T7" s="13"/>
      <c r="U7" s="13"/>
      <c r="V7" s="13"/>
    </row>
    <row r="8" spans="2:22" ht="13.5" thickBot="1">
      <c r="B8" s="126"/>
      <c r="C8" s="127"/>
      <c r="D8" s="127"/>
      <c r="E8" s="127"/>
      <c r="F8" s="127"/>
      <c r="G8" s="127"/>
      <c r="H8" s="128"/>
      <c r="I8" s="128"/>
      <c r="J8" s="128"/>
      <c r="K8" s="288"/>
      <c r="L8" s="288"/>
      <c r="M8" s="129"/>
      <c r="Q8" s="11"/>
      <c r="R8" s="13"/>
      <c r="S8" s="13"/>
      <c r="T8" s="13"/>
      <c r="U8" s="13"/>
      <c r="V8" s="13"/>
    </row>
    <row r="9" spans="2:22" s="153" customFormat="1">
      <c r="B9" s="154"/>
      <c r="C9" s="155"/>
      <c r="D9" s="155"/>
      <c r="E9" s="155"/>
      <c r="F9" s="155"/>
      <c r="G9" s="155"/>
      <c r="H9" s="155"/>
      <c r="I9" s="155"/>
      <c r="J9" s="155"/>
      <c r="K9" s="289"/>
      <c r="L9" s="289"/>
      <c r="M9" s="156"/>
      <c r="Q9" s="157"/>
      <c r="R9" s="52"/>
      <c r="S9" s="52"/>
      <c r="T9" s="52"/>
      <c r="U9" s="52"/>
      <c r="V9" s="52"/>
    </row>
    <row r="10" spans="2:22" ht="18.75" customHeight="1">
      <c r="B10" s="158" t="s">
        <v>141</v>
      </c>
      <c r="C10" s="159"/>
      <c r="D10" s="159"/>
      <c r="E10" s="159"/>
      <c r="F10" s="159"/>
      <c r="G10" s="159"/>
      <c r="H10" s="159"/>
      <c r="I10" s="159"/>
      <c r="J10" s="159"/>
      <c r="K10" s="159"/>
      <c r="L10" s="159"/>
      <c r="M10" s="7"/>
      <c r="R10" s="16"/>
      <c r="S10" s="15" t="s">
        <v>9</v>
      </c>
      <c r="T10" s="16"/>
      <c r="U10" s="17" t="s">
        <v>10</v>
      </c>
      <c r="V10" s="20" t="str">
        <f>"Stichtag: 01.09." &amp; $R$6&amp;" (IV. Quartal " &amp; $R$6 &amp; ")"</f>
        <v>Stichtag: 01.09.2024 (IV. Quartal 2024)</v>
      </c>
    </row>
    <row r="11" spans="2:22" ht="13.5" customHeight="1" thickBot="1">
      <c r="B11" s="97"/>
      <c r="C11" s="6"/>
      <c r="D11" s="6"/>
      <c r="E11" s="6"/>
      <c r="F11" s="6"/>
      <c r="G11" s="6"/>
      <c r="H11" s="6"/>
      <c r="I11" s="6"/>
      <c r="J11" s="6"/>
      <c r="K11" s="6"/>
      <c r="L11" s="6"/>
      <c r="M11" s="7"/>
      <c r="Q11" s="15"/>
      <c r="R11" s="16"/>
      <c r="S11" s="15"/>
      <c r="T11" s="16"/>
      <c r="U11" s="17"/>
      <c r="V11" s="15"/>
    </row>
    <row r="12" spans="2:22" ht="13.5" customHeight="1" thickBot="1">
      <c r="B12" s="582">
        <v>1</v>
      </c>
      <c r="C12" s="583"/>
      <c r="D12" s="18">
        <v>2</v>
      </c>
      <c r="E12" s="18">
        <v>3</v>
      </c>
      <c r="F12" s="18">
        <v>4</v>
      </c>
      <c r="G12" s="18">
        <v>5</v>
      </c>
      <c r="H12" s="18">
        <v>6</v>
      </c>
      <c r="I12" s="18">
        <v>7</v>
      </c>
      <c r="J12" s="18">
        <v>8</v>
      </c>
      <c r="K12" s="18">
        <v>9</v>
      </c>
      <c r="L12" s="18">
        <v>10</v>
      </c>
      <c r="M12" s="3"/>
      <c r="O12" s="15" t="s">
        <v>8</v>
      </c>
      <c r="P12" s="15"/>
      <c r="Q12" s="16"/>
      <c r="R12" s="15"/>
      <c r="S12" s="16"/>
      <c r="T12" s="17"/>
      <c r="U12" s="15"/>
    </row>
    <row r="13" spans="2:22" ht="64.5" customHeight="1">
      <c r="B13" s="574" t="s">
        <v>11</v>
      </c>
      <c r="C13" s="575"/>
      <c r="D13" s="19" t="s">
        <v>359</v>
      </c>
      <c r="E13" s="472" t="s">
        <v>358</v>
      </c>
      <c r="F13" s="19" t="s">
        <v>359</v>
      </c>
      <c r="G13" s="474" t="s">
        <v>360</v>
      </c>
      <c r="H13" s="474" t="s">
        <v>360</v>
      </c>
      <c r="I13" s="587" t="s">
        <v>12</v>
      </c>
      <c r="J13" s="19" t="s">
        <v>361</v>
      </c>
      <c r="K13" s="478" t="s">
        <v>362</v>
      </c>
      <c r="L13" s="474" t="s">
        <v>361</v>
      </c>
      <c r="M13" s="3"/>
      <c r="O13" s="20" t="s">
        <v>13</v>
      </c>
      <c r="P13" s="16"/>
      <c r="Q13" s="20" t="s">
        <v>14</v>
      </c>
      <c r="R13" s="16"/>
      <c r="S13" s="21" t="s">
        <v>15</v>
      </c>
      <c r="T13" s="20" t="str">
        <f>"Stichtag: 01.09." &amp; ($R$6-1)&amp;" (I. Quartal " &amp; $R$6 &amp; ")"</f>
        <v>Stichtag: 01.09.2023 (I. Quartal 2024)</v>
      </c>
    </row>
    <row r="14" spans="2:22" ht="15" customHeight="1">
      <c r="B14" s="576"/>
      <c r="C14" s="577"/>
      <c r="D14" s="22" t="s">
        <v>16</v>
      </c>
      <c r="E14" s="476" t="s">
        <v>16</v>
      </c>
      <c r="F14" s="23"/>
      <c r="G14" s="24" t="s">
        <v>16</v>
      </c>
      <c r="H14" s="23"/>
      <c r="I14" s="588" t="s">
        <v>11</v>
      </c>
      <c r="J14" s="22" t="s">
        <v>16</v>
      </c>
      <c r="K14" s="479" t="s">
        <v>16</v>
      </c>
      <c r="L14" s="23"/>
      <c r="M14" s="3"/>
      <c r="O14" s="20" t="s">
        <v>18</v>
      </c>
      <c r="P14" s="16"/>
      <c r="Q14" s="20" t="s">
        <v>19</v>
      </c>
      <c r="R14" s="25"/>
      <c r="S14" s="26"/>
      <c r="T14" s="20" t="str">
        <f>"Stichtag: 01.03." &amp; $R$6&amp;" (II. Quartal " &amp; $R$6 &amp; ")"</f>
        <v>Stichtag: 01.03.2024 (II. Quartal 2024)</v>
      </c>
    </row>
    <row r="15" spans="2:22" ht="15.75" customHeight="1" thickBot="1">
      <c r="B15" s="564"/>
      <c r="C15" s="565"/>
      <c r="D15" s="27" t="s">
        <v>20</v>
      </c>
      <c r="E15" s="473" t="s">
        <v>20</v>
      </c>
      <c r="F15" s="477" t="s">
        <v>17</v>
      </c>
      <c r="G15" s="28" t="s">
        <v>20</v>
      </c>
      <c r="H15" s="477" t="s">
        <v>17</v>
      </c>
      <c r="I15" s="589"/>
      <c r="J15" s="27" t="s">
        <v>20</v>
      </c>
      <c r="K15" s="480" t="s">
        <v>20</v>
      </c>
      <c r="L15" s="477" t="s">
        <v>17</v>
      </c>
      <c r="M15" s="3"/>
      <c r="O15" s="20" t="s">
        <v>22</v>
      </c>
      <c r="P15" s="16"/>
      <c r="Q15" s="20" t="s">
        <v>23</v>
      </c>
      <c r="R15" s="25"/>
      <c r="S15" s="29"/>
      <c r="T15" s="20" t="str">
        <f>"Stichtag: 01.06." &amp; $R$6&amp;" (III. Quartal " &amp; $R$6 &amp; ")"</f>
        <v>Stichtag: 01.06.2024 (III. Quartal 2024)</v>
      </c>
    </row>
    <row r="16" spans="2:22" s="160" customFormat="1" ht="27" thickTop="1" thickBot="1">
      <c r="B16" s="564" t="s">
        <v>24</v>
      </c>
      <c r="C16" s="565"/>
      <c r="D16" s="161">
        <v>0</v>
      </c>
      <c r="E16" s="161">
        <v>0</v>
      </c>
      <c r="F16" s="162">
        <f>ROUND((D16+E16)*0.8/4.25,3)</f>
        <v>0</v>
      </c>
      <c r="G16" s="161">
        <v>0</v>
      </c>
      <c r="H16" s="162">
        <f>ROUND((G16)*0.8/10,3)</f>
        <v>0</v>
      </c>
      <c r="I16" s="163" t="s">
        <v>354</v>
      </c>
      <c r="J16" s="164">
        <v>0</v>
      </c>
      <c r="K16" s="164">
        <v>0</v>
      </c>
      <c r="L16" s="170">
        <f>ROUND((J16+K16)*0.6/15,3)</f>
        <v>0</v>
      </c>
      <c r="O16" s="165" t="s">
        <v>25</v>
      </c>
      <c r="P16" s="166"/>
      <c r="Q16" s="165" t="s">
        <v>26</v>
      </c>
      <c r="R16" s="167"/>
      <c r="S16" s="168"/>
      <c r="T16" s="165" t="str">
        <f>"Stichtag: 01.09." &amp; $R$6&amp;" (IV. Quartal " &amp; $R$6 &amp; ")"</f>
        <v>Stichtag: 01.09.2024 (IV. Quartal 2024)</v>
      </c>
    </row>
    <row r="17" spans="2:21" ht="15" customHeight="1" thickTop="1">
      <c r="B17" s="559" t="s">
        <v>27</v>
      </c>
      <c r="C17" s="563"/>
      <c r="D17" s="455"/>
      <c r="E17" s="455"/>
      <c r="F17" s="485"/>
      <c r="G17" s="455"/>
      <c r="H17" s="485"/>
      <c r="I17" s="488" t="s">
        <v>27</v>
      </c>
      <c r="J17" s="30"/>
      <c r="K17" s="481"/>
      <c r="L17" s="485"/>
      <c r="M17" s="3"/>
      <c r="O17" s="20" t="s">
        <v>28</v>
      </c>
      <c r="P17" s="16"/>
      <c r="Q17" s="20" t="s">
        <v>29</v>
      </c>
      <c r="R17" s="25"/>
      <c r="S17" s="13"/>
      <c r="T17" s="12"/>
    </row>
    <row r="18" spans="2:21" ht="14.25" customHeight="1">
      <c r="B18" s="551"/>
      <c r="C18" s="552"/>
      <c r="D18" s="31"/>
      <c r="E18" s="482"/>
      <c r="F18" s="507"/>
      <c r="G18" s="31"/>
      <c r="H18" s="507"/>
      <c r="I18" s="33"/>
      <c r="J18" s="31"/>
      <c r="K18" s="32"/>
      <c r="L18" s="507"/>
      <c r="M18" s="3"/>
      <c r="O18" s="20" t="s">
        <v>30</v>
      </c>
      <c r="P18" s="16"/>
      <c r="Q18" s="3" t="s">
        <v>9</v>
      </c>
      <c r="R18" s="25"/>
      <c r="S18" s="13"/>
      <c r="T18" s="13"/>
    </row>
    <row r="19" spans="2:21" ht="14.25" customHeight="1">
      <c r="B19" s="551"/>
      <c r="C19" s="552"/>
      <c r="D19" s="31"/>
      <c r="E19" s="482"/>
      <c r="F19" s="507"/>
      <c r="G19" s="31"/>
      <c r="H19" s="507"/>
      <c r="I19" s="33"/>
      <c r="J19" s="31"/>
      <c r="K19" s="32"/>
      <c r="L19" s="507"/>
      <c r="M19" s="3"/>
      <c r="O19" s="20" t="s">
        <v>32</v>
      </c>
      <c r="P19" s="16"/>
      <c r="Q19" s="20" t="s">
        <v>31</v>
      </c>
      <c r="R19" s="25"/>
      <c r="S19" s="13"/>
      <c r="T19" s="13"/>
    </row>
    <row r="20" spans="2:21" ht="14.25" customHeight="1">
      <c r="B20" s="551"/>
      <c r="C20" s="552"/>
      <c r="D20" s="31"/>
      <c r="E20" s="482"/>
      <c r="F20" s="507"/>
      <c r="G20" s="31"/>
      <c r="H20" s="507"/>
      <c r="I20" s="33"/>
      <c r="J20" s="31"/>
      <c r="K20" s="32"/>
      <c r="L20" s="507"/>
      <c r="M20" s="3"/>
      <c r="O20" s="20" t="s">
        <v>33</v>
      </c>
      <c r="P20" s="16"/>
      <c r="Q20" s="20"/>
      <c r="R20" s="25"/>
      <c r="S20" s="13"/>
      <c r="T20" s="13"/>
    </row>
    <row r="21" spans="2:21" ht="14.25" customHeight="1">
      <c r="B21" s="551"/>
      <c r="C21" s="552"/>
      <c r="D21" s="31"/>
      <c r="E21" s="482"/>
      <c r="F21" s="507"/>
      <c r="G21" s="31"/>
      <c r="H21" s="507"/>
      <c r="I21" s="33"/>
      <c r="J21" s="31"/>
      <c r="K21" s="32"/>
      <c r="L21" s="507"/>
      <c r="M21" s="3"/>
      <c r="O21" s="20" t="s">
        <v>34</v>
      </c>
      <c r="P21" s="16"/>
      <c r="Q21" s="20"/>
      <c r="R21" s="25"/>
      <c r="S21" s="13"/>
      <c r="T21" s="13"/>
      <c r="U21" s="35"/>
    </row>
    <row r="22" spans="2:21" ht="14.25" customHeight="1">
      <c r="B22" s="551"/>
      <c r="C22" s="552"/>
      <c r="D22" s="31"/>
      <c r="E22" s="482"/>
      <c r="F22" s="507"/>
      <c r="G22" s="31"/>
      <c r="H22" s="507"/>
      <c r="I22" s="33"/>
      <c r="J22" s="31"/>
      <c r="K22" s="32"/>
      <c r="L22" s="507"/>
      <c r="M22" s="3"/>
      <c r="O22" s="20" t="s">
        <v>35</v>
      </c>
      <c r="P22" s="16"/>
      <c r="Q22" s="20"/>
      <c r="R22" s="25"/>
      <c r="S22" s="13"/>
      <c r="T22" s="13"/>
    </row>
    <row r="23" spans="2:21" ht="14.25" customHeight="1">
      <c r="B23" s="553"/>
      <c r="C23" s="554"/>
      <c r="D23" s="36"/>
      <c r="E23" s="483"/>
      <c r="F23" s="507"/>
      <c r="G23" s="31"/>
      <c r="H23" s="507"/>
      <c r="I23" s="38"/>
      <c r="J23" s="31"/>
      <c r="K23" s="32"/>
      <c r="L23" s="507"/>
      <c r="M23" s="3"/>
      <c r="O23" s="20" t="s">
        <v>36</v>
      </c>
      <c r="P23" s="16"/>
      <c r="Q23" s="20"/>
      <c r="R23" s="25"/>
      <c r="S23" s="13"/>
      <c r="T23" s="13"/>
    </row>
    <row r="24" spans="2:21" ht="15" customHeight="1" thickBot="1">
      <c r="B24" s="566" t="s">
        <v>37</v>
      </c>
      <c r="C24" s="567"/>
      <c r="D24" s="40">
        <v>0</v>
      </c>
      <c r="E24" s="40">
        <v>0</v>
      </c>
      <c r="F24" s="489">
        <f>ROUND((D24+E24)*0.067,3)</f>
        <v>0</v>
      </c>
      <c r="G24" s="40">
        <v>0</v>
      </c>
      <c r="H24" s="489">
        <f>ROUND((G24)*0.067,3)</f>
        <v>0</v>
      </c>
      <c r="I24" s="505"/>
      <c r="J24" s="41">
        <v>0</v>
      </c>
      <c r="K24" s="41">
        <v>0</v>
      </c>
      <c r="L24" s="489">
        <f>ROUND((J24+K24)*0.067,3)</f>
        <v>0</v>
      </c>
      <c r="M24" s="3"/>
      <c r="O24" s="20" t="s">
        <v>38</v>
      </c>
      <c r="P24" s="16"/>
      <c r="Q24" s="20"/>
      <c r="R24" s="25"/>
      <c r="S24" s="13"/>
      <c r="T24" s="13"/>
    </row>
    <row r="25" spans="2:21" s="160" customFormat="1" ht="27" thickTop="1" thickBot="1">
      <c r="B25" s="561" t="s">
        <v>39</v>
      </c>
      <c r="C25" s="562"/>
      <c r="D25" s="169">
        <v>0</v>
      </c>
      <c r="E25" s="169">
        <v>0</v>
      </c>
      <c r="F25" s="170">
        <f>ROUND((D25+E25)*1/4.25,3)</f>
        <v>0</v>
      </c>
      <c r="G25" s="169">
        <v>0</v>
      </c>
      <c r="H25" s="170">
        <f>ROUND((G25)*1/10,3)</f>
        <v>0</v>
      </c>
      <c r="I25" s="471" t="s">
        <v>351</v>
      </c>
      <c r="J25" s="171">
        <v>0</v>
      </c>
      <c r="K25" s="171">
        <v>0</v>
      </c>
      <c r="L25" s="170">
        <f>ROUND((J25+K25)*0.8/15,3)</f>
        <v>0</v>
      </c>
      <c r="O25" s="165" t="s">
        <v>40</v>
      </c>
      <c r="P25" s="166"/>
      <c r="Q25" s="172"/>
      <c r="R25" s="167"/>
      <c r="S25" s="168"/>
      <c r="T25" s="173"/>
    </row>
    <row r="26" spans="2:21" ht="15" customHeight="1" thickTop="1">
      <c r="B26" s="559" t="s">
        <v>27</v>
      </c>
      <c r="C26" s="563"/>
      <c r="D26" s="30"/>
      <c r="E26" s="30"/>
      <c r="F26" s="500"/>
      <c r="G26" s="43"/>
      <c r="H26" s="500"/>
      <c r="I26" s="488" t="s">
        <v>27</v>
      </c>
      <c r="J26" s="30"/>
      <c r="K26" s="481"/>
      <c r="L26" s="500"/>
      <c r="M26" s="3"/>
      <c r="O26" s="44" t="s">
        <v>41</v>
      </c>
      <c r="P26" s="45"/>
      <c r="Q26" s="46"/>
      <c r="R26" s="47"/>
      <c r="S26" s="48"/>
      <c r="T26" s="49"/>
    </row>
    <row r="27" spans="2:21" ht="14.25" customHeight="1">
      <c r="B27" s="551"/>
      <c r="C27" s="552"/>
      <c r="D27" s="31"/>
      <c r="E27" s="482"/>
      <c r="F27" s="507"/>
      <c r="G27" s="486"/>
      <c r="H27" s="507"/>
      <c r="I27" s="504"/>
      <c r="J27" s="486"/>
      <c r="K27" s="482"/>
      <c r="L27" s="507"/>
      <c r="M27" s="3"/>
      <c r="O27" s="44" t="s">
        <v>42</v>
      </c>
      <c r="P27" s="50"/>
      <c r="Q27" s="49"/>
      <c r="R27" s="51"/>
      <c r="S27" s="48"/>
      <c r="T27" s="49"/>
    </row>
    <row r="28" spans="2:21" ht="14.25" customHeight="1">
      <c r="B28" s="551"/>
      <c r="C28" s="552"/>
      <c r="D28" s="31"/>
      <c r="E28" s="482"/>
      <c r="F28" s="507"/>
      <c r="G28" s="486"/>
      <c r="H28" s="507"/>
      <c r="I28" s="504"/>
      <c r="J28" s="486"/>
      <c r="K28" s="482"/>
      <c r="L28" s="507"/>
      <c r="M28" s="3"/>
      <c r="O28" s="44" t="s">
        <v>43</v>
      </c>
      <c r="P28" s="50"/>
      <c r="Q28" s="49"/>
      <c r="R28" s="51"/>
      <c r="S28" s="48"/>
      <c r="T28" s="49"/>
      <c r="U28" s="52"/>
    </row>
    <row r="29" spans="2:21" ht="14.25" customHeight="1">
      <c r="B29" s="551"/>
      <c r="C29" s="552"/>
      <c r="D29" s="31"/>
      <c r="E29" s="482"/>
      <c r="F29" s="507"/>
      <c r="G29" s="486"/>
      <c r="H29" s="507"/>
      <c r="I29" s="504"/>
      <c r="J29" s="486"/>
      <c r="K29" s="482"/>
      <c r="L29" s="507"/>
      <c r="M29" s="3"/>
      <c r="O29" s="44" t="s">
        <v>44</v>
      </c>
      <c r="P29" s="50"/>
      <c r="Q29" s="49"/>
      <c r="R29" s="51"/>
      <c r="S29" s="48"/>
      <c r="T29" s="49"/>
      <c r="U29" s="52"/>
    </row>
    <row r="30" spans="2:21" ht="14.25" customHeight="1" thickBot="1">
      <c r="B30" s="551"/>
      <c r="C30" s="552"/>
      <c r="D30" s="31"/>
      <c r="E30" s="482"/>
      <c r="F30" s="507"/>
      <c r="G30" s="486"/>
      <c r="H30" s="507"/>
      <c r="I30" s="504"/>
      <c r="J30" s="486"/>
      <c r="K30" s="482"/>
      <c r="L30" s="507"/>
      <c r="M30" s="3"/>
      <c r="O30" s="44" t="s">
        <v>45</v>
      </c>
      <c r="P30" s="53"/>
      <c r="Q30" s="54"/>
      <c r="R30" s="55"/>
      <c r="S30" s="48"/>
      <c r="T30" s="49"/>
    </row>
    <row r="31" spans="2:21" ht="14.25" customHeight="1">
      <c r="B31" s="551"/>
      <c r="C31" s="552"/>
      <c r="D31" s="31"/>
      <c r="E31" s="482"/>
      <c r="F31" s="507"/>
      <c r="G31" s="486"/>
      <c r="H31" s="507"/>
      <c r="I31" s="504"/>
      <c r="J31" s="486"/>
      <c r="K31" s="482"/>
      <c r="L31" s="507"/>
      <c r="M31" s="3"/>
      <c r="O31" s="56"/>
    </row>
    <row r="32" spans="2:21" ht="14.25" customHeight="1">
      <c r="B32" s="553"/>
      <c r="C32" s="554"/>
      <c r="D32" s="36"/>
      <c r="E32" s="483"/>
      <c r="F32" s="507"/>
      <c r="G32" s="487"/>
      <c r="H32" s="507"/>
      <c r="I32" s="504"/>
      <c r="J32" s="487"/>
      <c r="K32" s="483"/>
      <c r="L32" s="507"/>
      <c r="M32" s="3"/>
      <c r="O32" s="56"/>
      <c r="P32" s="57" t="str">
        <f>"Entsprechend der oben genannten Kinderzahlen und Durchschnittssätze beantragen wir Personalkostenzuschüsse
für KK in Höhe von 88,6 %, 
für KG in Höhe von 86,4 % und  
für Hort in Höhe von 84 % für das " &amp; T17 &amp;"
und bei Asyl-Kd. in Höhe von 100 %"</f>
        <v>Entsprechend der oben genannten Kinderzahlen und Durchschnittssätze beantragen wir Personalkostenzuschüsse
für KK in Höhe von 88,6 %, 
für KG in Höhe von 86,4 % und  
für Hort in Höhe von 84 % für das 
und bei Asyl-Kd. in Höhe von 100 %</v>
      </c>
    </row>
    <row r="33" spans="2:15" ht="15" customHeight="1" thickBot="1">
      <c r="B33" s="566" t="s">
        <v>37</v>
      </c>
      <c r="C33" s="567"/>
      <c r="D33" s="40">
        <v>0</v>
      </c>
      <c r="E33" s="40">
        <v>0</v>
      </c>
      <c r="F33" s="489">
        <f>ROUND((D33+E33)*0.067,3)</f>
        <v>0</v>
      </c>
      <c r="G33" s="40">
        <v>0</v>
      </c>
      <c r="H33" s="489">
        <f>ROUND((G33)*0.067,3)</f>
        <v>0</v>
      </c>
      <c r="I33" s="506"/>
      <c r="J33" s="498">
        <v>0</v>
      </c>
      <c r="K33" s="498">
        <v>0</v>
      </c>
      <c r="L33" s="489">
        <f>ROUND((J33+K33)*0.067,3)</f>
        <v>0</v>
      </c>
      <c r="M33" s="3"/>
      <c r="O33" s="56"/>
    </row>
    <row r="34" spans="2:15" ht="15.75" customHeight="1" thickTop="1" thickBot="1">
      <c r="B34" s="568" t="s">
        <v>46</v>
      </c>
      <c r="C34" s="569"/>
      <c r="D34" s="40">
        <v>0</v>
      </c>
      <c r="E34" s="40">
        <v>0</v>
      </c>
      <c r="F34" s="42">
        <f>ROUND((D34+E34)*1/4.25,3)</f>
        <v>0</v>
      </c>
      <c r="G34" s="40">
        <v>0</v>
      </c>
      <c r="H34" s="496">
        <f>ROUND((G34)*1/10,3)</f>
        <v>0</v>
      </c>
      <c r="I34" s="499"/>
      <c r="J34" s="499"/>
      <c r="K34" s="499"/>
      <c r="L34" s="497"/>
      <c r="M34" s="3"/>
      <c r="O34" s="56"/>
    </row>
    <row r="35" spans="2:15" ht="15" customHeight="1" thickTop="1" thickBot="1">
      <c r="B35" s="559" t="s">
        <v>27</v>
      </c>
      <c r="C35" s="563"/>
      <c r="D35" s="30"/>
      <c r="E35" s="30"/>
      <c r="F35" s="500"/>
      <c r="G35" s="43"/>
      <c r="H35" s="500"/>
      <c r="I35" s="586" t="s">
        <v>27</v>
      </c>
      <c r="J35" s="586"/>
      <c r="K35" s="501"/>
      <c r="L35" s="500"/>
      <c r="M35" s="3"/>
      <c r="O35" s="56"/>
    </row>
    <row r="36" spans="2:15" ht="14.25" customHeight="1" thickTop="1">
      <c r="B36" s="570"/>
      <c r="C36" s="571"/>
      <c r="D36" s="31"/>
      <c r="E36" s="482"/>
      <c r="F36" s="507"/>
      <c r="G36" s="486"/>
      <c r="H36" s="507"/>
      <c r="I36" s="507"/>
      <c r="J36" s="507"/>
      <c r="K36" s="507"/>
      <c r="L36" s="507"/>
      <c r="M36" s="3"/>
      <c r="O36" s="56"/>
    </row>
    <row r="37" spans="2:15" ht="14.25" customHeight="1">
      <c r="B37" s="551"/>
      <c r="C37" s="552"/>
      <c r="D37" s="31"/>
      <c r="E37" s="482"/>
      <c r="F37" s="507"/>
      <c r="G37" s="486"/>
      <c r="H37" s="507"/>
      <c r="I37" s="507"/>
      <c r="J37" s="507"/>
      <c r="K37" s="507"/>
      <c r="L37" s="507"/>
      <c r="M37" s="3"/>
      <c r="O37" s="56" t="s">
        <v>347</v>
      </c>
    </row>
    <row r="38" spans="2:15" ht="14.25" customHeight="1">
      <c r="B38" s="551"/>
      <c r="C38" s="552"/>
      <c r="D38" s="31"/>
      <c r="E38" s="482"/>
      <c r="F38" s="507"/>
      <c r="G38" s="486"/>
      <c r="H38" s="507"/>
      <c r="I38" s="507"/>
      <c r="J38" s="507"/>
      <c r="K38" s="507"/>
      <c r="L38" s="507"/>
      <c r="M38" s="3"/>
      <c r="O38" s="56" t="s">
        <v>348</v>
      </c>
    </row>
    <row r="39" spans="2:15" ht="14.25" customHeight="1">
      <c r="B39" s="551"/>
      <c r="C39" s="552"/>
      <c r="D39" s="31"/>
      <c r="E39" s="482"/>
      <c r="F39" s="507"/>
      <c r="G39" s="486"/>
      <c r="H39" s="507"/>
      <c r="I39" s="507"/>
      <c r="J39" s="507"/>
      <c r="K39" s="507"/>
      <c r="L39" s="507"/>
      <c r="M39" s="3"/>
      <c r="O39" s="56" t="s">
        <v>349</v>
      </c>
    </row>
    <row r="40" spans="2:15" ht="14.25" customHeight="1">
      <c r="B40" s="551"/>
      <c r="C40" s="552"/>
      <c r="D40" s="31"/>
      <c r="E40" s="482"/>
      <c r="F40" s="507"/>
      <c r="G40" s="486"/>
      <c r="H40" s="507"/>
      <c r="I40" s="507"/>
      <c r="J40" s="507"/>
      <c r="K40" s="507"/>
      <c r="L40" s="507"/>
      <c r="M40" s="3"/>
      <c r="O40" s="56" t="s">
        <v>363</v>
      </c>
    </row>
    <row r="41" spans="2:15" ht="14.25" customHeight="1" thickBot="1">
      <c r="B41" s="553"/>
      <c r="C41" s="554"/>
      <c r="D41" s="36"/>
      <c r="E41" s="483"/>
      <c r="F41" s="507"/>
      <c r="G41" s="487"/>
      <c r="H41" s="507"/>
      <c r="I41" s="507"/>
      <c r="J41" s="507"/>
      <c r="K41" s="507"/>
      <c r="L41" s="507"/>
      <c r="M41" s="3"/>
      <c r="O41" s="56"/>
    </row>
    <row r="42" spans="2:15" ht="15" customHeight="1" thickTop="1" thickBot="1">
      <c r="B42" s="572" t="s">
        <v>47</v>
      </c>
      <c r="C42" s="573"/>
      <c r="D42" s="58">
        <f>D16+D25+D34</f>
        <v>0</v>
      </c>
      <c r="E42" s="58">
        <f>E16+E25+E34</f>
        <v>0</v>
      </c>
      <c r="F42" s="502"/>
      <c r="G42" s="58">
        <f>G16+G25+G34</f>
        <v>0</v>
      </c>
      <c r="H42" s="502"/>
      <c r="I42" s="502"/>
      <c r="J42" s="503">
        <f>J16+J25+J34</f>
        <v>0</v>
      </c>
      <c r="K42" s="503">
        <f>K16+K25+K34</f>
        <v>0</v>
      </c>
      <c r="L42" s="502"/>
      <c r="M42" s="3"/>
      <c r="O42" s="56"/>
    </row>
    <row r="43" spans="2:15" ht="14.25" thickTop="1" thickBot="1">
      <c r="B43" s="59"/>
      <c r="C43" s="60"/>
      <c r="D43" s="61"/>
      <c r="E43" s="61"/>
      <c r="F43" s="61"/>
      <c r="G43" s="61"/>
      <c r="H43" s="61"/>
      <c r="I43" s="61"/>
      <c r="J43" s="61"/>
      <c r="K43" s="484"/>
      <c r="L43" s="61"/>
      <c r="M43" s="3"/>
      <c r="O43" s="56"/>
    </row>
    <row r="44" spans="2:15" s="160" customFormat="1" ht="39.75" thickTop="1" thickBot="1">
      <c r="B44" s="564" t="s">
        <v>48</v>
      </c>
      <c r="C44" s="565"/>
      <c r="D44" s="161">
        <v>0</v>
      </c>
      <c r="E44" s="161">
        <v>0</v>
      </c>
      <c r="F44" s="162">
        <f>ROUND((D44+E44)*0.8/4.25,3)</f>
        <v>0</v>
      </c>
      <c r="G44" s="169">
        <v>0</v>
      </c>
      <c r="H44" s="162">
        <f>ROUND((G44)*0.8/10,3)</f>
        <v>0</v>
      </c>
      <c r="I44" s="163" t="s">
        <v>352</v>
      </c>
      <c r="J44" s="171">
        <v>0</v>
      </c>
      <c r="K44" s="171">
        <v>0</v>
      </c>
      <c r="L44" s="162">
        <f>ROUND((J44+K44)*0.6/15,3)</f>
        <v>0</v>
      </c>
      <c r="O44" s="174"/>
    </row>
    <row r="45" spans="2:15" ht="15" customHeight="1" thickTop="1">
      <c r="B45" s="559" t="s">
        <v>49</v>
      </c>
      <c r="C45" s="560"/>
      <c r="D45" s="62"/>
      <c r="E45" s="62"/>
      <c r="F45" s="62"/>
      <c r="G45" s="63"/>
      <c r="H45" s="64"/>
      <c r="I45" s="65" t="s">
        <v>49</v>
      </c>
      <c r="J45" s="66"/>
      <c r="K45" s="66"/>
      <c r="L45" s="492"/>
      <c r="M45" s="3"/>
      <c r="O45" s="56"/>
    </row>
    <row r="46" spans="2:15" ht="14.25" customHeight="1">
      <c r="B46" s="551"/>
      <c r="C46" s="552"/>
      <c r="D46" s="67"/>
      <c r="E46" s="68"/>
      <c r="F46" s="525"/>
      <c r="G46" s="67"/>
      <c r="H46" s="525"/>
      <c r="I46" s="69"/>
      <c r="J46" s="70"/>
      <c r="K46" s="493"/>
      <c r="L46" s="525"/>
      <c r="M46" s="3"/>
      <c r="O46" s="56"/>
    </row>
    <row r="47" spans="2:15" ht="14.25" customHeight="1">
      <c r="B47" s="551"/>
      <c r="C47" s="552"/>
      <c r="D47" s="67"/>
      <c r="E47" s="68"/>
      <c r="F47" s="525"/>
      <c r="G47" s="67"/>
      <c r="H47" s="525"/>
      <c r="I47" s="69"/>
      <c r="J47" s="70"/>
      <c r="K47" s="493"/>
      <c r="L47" s="525"/>
      <c r="M47" s="3"/>
      <c r="O47" s="56"/>
    </row>
    <row r="48" spans="2:15" ht="14.25" customHeight="1">
      <c r="B48" s="551"/>
      <c r="C48" s="552"/>
      <c r="D48" s="67"/>
      <c r="E48" s="68"/>
      <c r="F48" s="525"/>
      <c r="G48" s="67"/>
      <c r="H48" s="525"/>
      <c r="I48" s="69"/>
      <c r="J48" s="70"/>
      <c r="K48" s="493"/>
      <c r="L48" s="525"/>
      <c r="M48" s="3"/>
      <c r="O48" s="56"/>
    </row>
    <row r="49" spans="2:15" ht="14.25" customHeight="1">
      <c r="B49" s="551"/>
      <c r="C49" s="552"/>
      <c r="D49" s="67"/>
      <c r="E49" s="68"/>
      <c r="F49" s="525"/>
      <c r="G49" s="67"/>
      <c r="H49" s="525"/>
      <c r="I49" s="69"/>
      <c r="J49" s="70"/>
      <c r="K49" s="493"/>
      <c r="L49" s="525"/>
      <c r="M49" s="3"/>
      <c r="O49" s="56"/>
    </row>
    <row r="50" spans="2:15" ht="14.25" customHeight="1" thickBot="1">
      <c r="B50" s="553"/>
      <c r="C50" s="554"/>
      <c r="D50" s="71"/>
      <c r="E50" s="72"/>
      <c r="F50" s="526"/>
      <c r="G50" s="71"/>
      <c r="H50" s="339"/>
      <c r="I50" s="73"/>
      <c r="J50" s="74"/>
      <c r="K50" s="494"/>
      <c r="L50" s="339"/>
      <c r="M50" s="3"/>
      <c r="O50" s="56"/>
    </row>
    <row r="51" spans="2:15" s="160" customFormat="1" ht="38.25" customHeight="1" thickTop="1" thickBot="1">
      <c r="B51" s="561" t="s">
        <v>50</v>
      </c>
      <c r="C51" s="562"/>
      <c r="D51" s="169">
        <v>0</v>
      </c>
      <c r="E51" s="169">
        <v>0</v>
      </c>
      <c r="F51" s="170">
        <f>ROUND((D51+E51)*1/4.25,3)</f>
        <v>0</v>
      </c>
      <c r="G51" s="169">
        <v>0</v>
      </c>
      <c r="H51" s="170">
        <f>ROUND((G51)*1/10,3)</f>
        <v>0</v>
      </c>
      <c r="I51" s="163" t="s">
        <v>353</v>
      </c>
      <c r="J51" s="171">
        <v>0</v>
      </c>
      <c r="K51" s="171">
        <v>0</v>
      </c>
      <c r="L51" s="170">
        <f>ROUND((J51+K51)*0.8/15,3)</f>
        <v>0</v>
      </c>
      <c r="O51" s="174"/>
    </row>
    <row r="52" spans="2:15" ht="15" customHeight="1" thickTop="1">
      <c r="B52" s="559" t="s">
        <v>51</v>
      </c>
      <c r="C52" s="563"/>
      <c r="D52" s="75"/>
      <c r="E52" s="75"/>
      <c r="F52" s="75"/>
      <c r="G52" s="75"/>
      <c r="H52" s="76"/>
      <c r="I52" s="65" t="s">
        <v>49</v>
      </c>
      <c r="J52" s="77"/>
      <c r="K52" s="491"/>
      <c r="L52" s="345"/>
      <c r="M52" s="3"/>
      <c r="O52" s="56"/>
    </row>
    <row r="53" spans="2:15" ht="14.25" customHeight="1">
      <c r="B53" s="551"/>
      <c r="C53" s="552"/>
      <c r="D53" s="31"/>
      <c r="E53" s="32"/>
      <c r="F53" s="527"/>
      <c r="G53" s="31"/>
      <c r="H53" s="527"/>
      <c r="I53" s="69"/>
      <c r="J53" s="34"/>
      <c r="K53" s="482"/>
      <c r="L53" s="527"/>
      <c r="M53" s="3"/>
      <c r="O53" s="56"/>
    </row>
    <row r="54" spans="2:15" ht="14.25" customHeight="1">
      <c r="B54" s="551"/>
      <c r="C54" s="552"/>
      <c r="D54" s="31"/>
      <c r="E54" s="32"/>
      <c r="F54" s="527"/>
      <c r="G54" s="31"/>
      <c r="H54" s="527"/>
      <c r="I54" s="69"/>
      <c r="J54" s="34"/>
      <c r="K54" s="482"/>
      <c r="L54" s="527"/>
      <c r="M54" s="3"/>
      <c r="O54" s="56"/>
    </row>
    <row r="55" spans="2:15" ht="14.25" customHeight="1">
      <c r="B55" s="551"/>
      <c r="C55" s="552"/>
      <c r="D55" s="31"/>
      <c r="E55" s="32"/>
      <c r="F55" s="527"/>
      <c r="G55" s="31"/>
      <c r="H55" s="527"/>
      <c r="I55" s="69"/>
      <c r="J55" s="34"/>
      <c r="K55" s="482"/>
      <c r="L55" s="527"/>
      <c r="M55" s="78"/>
      <c r="O55" s="56"/>
    </row>
    <row r="56" spans="2:15" ht="14.25" customHeight="1">
      <c r="B56" s="551"/>
      <c r="C56" s="552"/>
      <c r="D56" s="31"/>
      <c r="E56" s="32"/>
      <c r="F56" s="527"/>
      <c r="G56" s="31"/>
      <c r="H56" s="527"/>
      <c r="I56" s="69"/>
      <c r="J56" s="34"/>
      <c r="K56" s="482"/>
      <c r="L56" s="527"/>
      <c r="M56" s="3"/>
      <c r="O56" s="56"/>
    </row>
    <row r="57" spans="2:15" ht="14.25" customHeight="1" thickBot="1">
      <c r="B57" s="553"/>
      <c r="C57" s="554"/>
      <c r="D57" s="36"/>
      <c r="E57" s="37"/>
      <c r="F57" s="339"/>
      <c r="G57" s="36"/>
      <c r="H57" s="339"/>
      <c r="I57" s="36"/>
      <c r="J57" s="39"/>
      <c r="K57" s="483"/>
      <c r="L57" s="339"/>
      <c r="M57" s="3"/>
      <c r="O57" s="56"/>
    </row>
    <row r="58" spans="2:15" ht="15" customHeight="1" thickTop="1" thickBot="1">
      <c r="B58" s="557" t="s">
        <v>46</v>
      </c>
      <c r="C58" s="558"/>
      <c r="D58" s="40">
        <v>0</v>
      </c>
      <c r="E58" s="40">
        <v>0</v>
      </c>
      <c r="F58" s="42">
        <f>ROUND((D58+E58)*1/4.25,3)</f>
        <v>0</v>
      </c>
      <c r="G58" s="40">
        <v>0</v>
      </c>
      <c r="H58" s="42">
        <f>ROUND((G58)*1/10,3)</f>
        <v>0</v>
      </c>
      <c r="I58" s="152"/>
      <c r="J58" s="152"/>
      <c r="K58" s="490"/>
      <c r="L58" s="42"/>
      <c r="M58" s="3"/>
      <c r="O58" s="56"/>
    </row>
    <row r="59" spans="2:15" ht="15" customHeight="1" thickTop="1">
      <c r="B59" s="559" t="s">
        <v>49</v>
      </c>
      <c r="C59" s="560"/>
      <c r="D59" s="62"/>
      <c r="E59" s="62"/>
      <c r="F59" s="62"/>
      <c r="G59" s="63"/>
      <c r="H59" s="64"/>
      <c r="I59" s="65" t="s">
        <v>49</v>
      </c>
      <c r="J59" s="66"/>
      <c r="K59" s="66"/>
      <c r="L59" s="492"/>
      <c r="M59" s="3"/>
      <c r="O59" s="56"/>
    </row>
    <row r="60" spans="2:15" ht="14.25" customHeight="1">
      <c r="B60" s="551"/>
      <c r="C60" s="552"/>
      <c r="D60" s="31"/>
      <c r="E60" s="32"/>
      <c r="F60" s="527"/>
      <c r="G60" s="31"/>
      <c r="H60" s="527"/>
      <c r="I60" s="528"/>
      <c r="J60" s="508"/>
      <c r="K60" s="509"/>
      <c r="L60" s="527"/>
      <c r="M60" s="3"/>
      <c r="O60" s="56"/>
    </row>
    <row r="61" spans="2:15" ht="14.25" customHeight="1">
      <c r="B61" s="551"/>
      <c r="C61" s="552"/>
      <c r="D61" s="31"/>
      <c r="E61" s="32"/>
      <c r="F61" s="527"/>
      <c r="G61" s="31"/>
      <c r="H61" s="527"/>
      <c r="I61" s="528"/>
      <c r="J61" s="508"/>
      <c r="K61" s="509"/>
      <c r="L61" s="527"/>
      <c r="M61" s="3"/>
      <c r="O61" s="56"/>
    </row>
    <row r="62" spans="2:15" ht="14.25" customHeight="1">
      <c r="B62" s="551"/>
      <c r="C62" s="552"/>
      <c r="D62" s="31"/>
      <c r="E62" s="32"/>
      <c r="F62" s="527"/>
      <c r="G62" s="31"/>
      <c r="H62" s="527"/>
      <c r="I62" s="528"/>
      <c r="J62" s="508"/>
      <c r="K62" s="509"/>
      <c r="L62" s="527"/>
      <c r="M62" s="3"/>
      <c r="O62" s="56"/>
    </row>
    <row r="63" spans="2:15" ht="14.25" customHeight="1">
      <c r="B63" s="551"/>
      <c r="C63" s="552"/>
      <c r="D63" s="31"/>
      <c r="E63" s="32"/>
      <c r="F63" s="527"/>
      <c r="G63" s="31"/>
      <c r="H63" s="527"/>
      <c r="I63" s="528"/>
      <c r="J63" s="508"/>
      <c r="K63" s="509"/>
      <c r="L63" s="527"/>
      <c r="M63" s="3"/>
      <c r="O63" s="56"/>
    </row>
    <row r="64" spans="2:15" ht="14.25" customHeight="1" thickBot="1">
      <c r="B64" s="553"/>
      <c r="C64" s="554"/>
      <c r="D64" s="36"/>
      <c r="E64" s="37"/>
      <c r="F64" s="339"/>
      <c r="G64" s="36"/>
      <c r="H64" s="339"/>
      <c r="I64" s="339"/>
      <c r="J64" s="510"/>
      <c r="K64" s="511"/>
      <c r="L64" s="339"/>
      <c r="M64" s="3"/>
      <c r="O64" s="56"/>
    </row>
    <row r="65" spans="2:17" ht="15" customHeight="1" thickTop="1" thickBot="1">
      <c r="B65" s="555" t="s">
        <v>52</v>
      </c>
      <c r="C65" s="556"/>
      <c r="D65" s="94">
        <f>D44+D51+D58</f>
        <v>0</v>
      </c>
      <c r="E65" s="94">
        <f>SUM(E44+E51+E58)</f>
        <v>0</v>
      </c>
      <c r="F65" s="94"/>
      <c r="G65" s="94">
        <f>SUM(G44+G51+G58)</f>
        <v>0</v>
      </c>
      <c r="H65" s="94"/>
      <c r="I65" s="95"/>
      <c r="J65" s="94">
        <f>SUM(J44+J51+J58)</f>
        <v>0</v>
      </c>
      <c r="K65" s="495">
        <f>SUM(K44+K51)</f>
        <v>0</v>
      </c>
      <c r="L65" s="94"/>
      <c r="M65" s="3"/>
      <c r="O65" s="56"/>
    </row>
    <row r="66" spans="2:17" ht="15" customHeight="1">
      <c r="B66" s="175"/>
      <c r="C66" s="176"/>
      <c r="D66" s="177"/>
      <c r="E66" s="177"/>
      <c r="F66" s="177"/>
      <c r="G66" s="177"/>
      <c r="H66" s="177"/>
      <c r="I66" s="177"/>
      <c r="J66" s="177"/>
      <c r="K66" s="178"/>
      <c r="L66" s="177"/>
      <c r="M66" s="179"/>
      <c r="Q66" s="56"/>
    </row>
    <row r="67" spans="2:17" ht="15" customHeight="1">
      <c r="B67" s="158" t="s">
        <v>144</v>
      </c>
      <c r="C67" s="159"/>
      <c r="D67" s="159"/>
      <c r="E67" s="159"/>
      <c r="F67" s="159"/>
      <c r="G67" s="159"/>
      <c r="H67" s="159"/>
      <c r="I67" s="159"/>
      <c r="J67" s="159"/>
      <c r="K67" s="159"/>
      <c r="L67" s="159"/>
      <c r="M67" s="179"/>
      <c r="Q67" s="56"/>
    </row>
    <row r="68" spans="2:17" ht="15" customHeight="1">
      <c r="B68" s="175"/>
      <c r="C68" s="190"/>
      <c r="D68" s="191"/>
      <c r="E68" s="191"/>
      <c r="F68" s="191"/>
      <c r="G68" s="191"/>
      <c r="H68" s="191"/>
      <c r="I68" s="191"/>
      <c r="J68" s="177"/>
      <c r="K68" s="178"/>
      <c r="L68" s="177"/>
      <c r="M68" s="179"/>
      <c r="Q68" s="56"/>
    </row>
    <row r="69" spans="2:17" ht="15" customHeight="1">
      <c r="B69" s="215"/>
      <c r="C69" s="282"/>
      <c r="D69" s="532" t="s">
        <v>308</v>
      </c>
      <c r="E69" s="532"/>
      <c r="F69" s="192"/>
      <c r="G69" s="532" t="s">
        <v>309</v>
      </c>
      <c r="H69" s="532"/>
      <c r="I69" s="298"/>
      <c r="J69" s="299"/>
      <c r="K69" s="298"/>
      <c r="L69" s="298"/>
      <c r="M69" s="179"/>
      <c r="Q69" s="56"/>
    </row>
    <row r="70" spans="2:17" ht="15" customHeight="1">
      <c r="B70" s="215" t="s">
        <v>306</v>
      </c>
      <c r="C70" s="282"/>
      <c r="D70" s="533">
        <v>0</v>
      </c>
      <c r="E70" s="534"/>
      <c r="F70" s="192"/>
      <c r="G70" s="530">
        <v>0</v>
      </c>
      <c r="H70" s="531"/>
      <c r="I70" s="298"/>
      <c r="J70" s="299"/>
      <c r="K70" s="298"/>
      <c r="L70" s="298"/>
      <c r="M70" s="179"/>
      <c r="Q70" s="56"/>
    </row>
    <row r="71" spans="2:17" ht="6" customHeight="1">
      <c r="B71" s="215"/>
      <c r="C71" s="282"/>
      <c r="D71" s="529"/>
      <c r="E71" s="529"/>
      <c r="F71" s="192"/>
      <c r="G71" s="529"/>
      <c r="H71" s="529"/>
      <c r="I71" s="298"/>
      <c r="J71" s="299"/>
      <c r="K71" s="298"/>
      <c r="L71" s="298"/>
      <c r="M71" s="179"/>
      <c r="Q71" s="56"/>
    </row>
    <row r="72" spans="2:17" ht="15" customHeight="1">
      <c r="B72" s="215" t="s">
        <v>307</v>
      </c>
      <c r="C72" s="282"/>
      <c r="D72" s="533">
        <v>0</v>
      </c>
      <c r="E72" s="534"/>
      <c r="F72" s="192"/>
      <c r="G72" s="530">
        <v>0</v>
      </c>
      <c r="H72" s="531"/>
      <c r="I72" s="298"/>
      <c r="J72" s="299"/>
      <c r="K72" s="298"/>
      <c r="L72" s="298"/>
      <c r="M72" s="179"/>
      <c r="Q72" s="56"/>
    </row>
    <row r="73" spans="2:17" ht="15" customHeight="1">
      <c r="B73" s="175"/>
      <c r="C73" s="190"/>
      <c r="D73" s="191"/>
      <c r="E73" s="191"/>
      <c r="F73" s="191"/>
      <c r="G73" s="191"/>
      <c r="H73" s="191"/>
      <c r="I73" s="191"/>
      <c r="J73" s="177"/>
      <c r="K73" s="178"/>
      <c r="L73" s="177"/>
      <c r="M73" s="179"/>
      <c r="Q73" s="56"/>
    </row>
    <row r="74" spans="2:17" ht="15" customHeight="1">
      <c r="B74" s="158" t="s">
        <v>154</v>
      </c>
      <c r="C74" s="159"/>
      <c r="D74" s="159"/>
      <c r="E74" s="159"/>
      <c r="F74" s="159"/>
      <c r="G74" s="159"/>
      <c r="H74" s="159"/>
      <c r="I74" s="159"/>
      <c r="J74" s="159"/>
      <c r="K74" s="159"/>
      <c r="L74" s="159"/>
      <c r="M74" s="179"/>
      <c r="Q74" s="56"/>
    </row>
    <row r="75" spans="2:17" ht="9.75" customHeight="1">
      <c r="B75" s="175"/>
      <c r="C75" s="190"/>
      <c r="D75" s="191"/>
      <c r="E75" s="191"/>
      <c r="F75" s="191"/>
      <c r="G75" s="191"/>
      <c r="H75" s="191"/>
      <c r="I75" s="191"/>
      <c r="J75" s="177"/>
      <c r="K75" s="178"/>
      <c r="L75" s="177"/>
      <c r="M75" s="179"/>
      <c r="Q75" s="56"/>
    </row>
    <row r="76" spans="2:17" ht="15" customHeight="1">
      <c r="B76" s="175"/>
      <c r="C76" s="176"/>
      <c r="D76" s="283" t="s">
        <v>298</v>
      </c>
      <c r="E76" s="283" t="s">
        <v>297</v>
      </c>
      <c r="F76" s="177"/>
      <c r="G76" s="177"/>
      <c r="H76" s="177"/>
      <c r="I76" s="177"/>
      <c r="J76" s="177"/>
      <c r="K76" s="178"/>
      <c r="L76" s="177"/>
      <c r="M76" s="179"/>
      <c r="Q76" s="56"/>
    </row>
    <row r="77" spans="2:17" ht="30.75" customHeight="1">
      <c r="B77" s="175"/>
      <c r="C77" s="182"/>
      <c r="D77" s="458" t="s">
        <v>350</v>
      </c>
      <c r="E77" s="458" t="s">
        <v>350</v>
      </c>
      <c r="F77" s="181" t="s">
        <v>299</v>
      </c>
      <c r="G77" s="181" t="s">
        <v>300</v>
      </c>
      <c r="H77" s="181" t="s">
        <v>0</v>
      </c>
      <c r="J77" s="590" t="s">
        <v>357</v>
      </c>
      <c r="K77" s="590"/>
      <c r="L77" s="590"/>
      <c r="M77" s="180"/>
      <c r="N77" s="180"/>
      <c r="O77" s="180"/>
      <c r="P77" s="180"/>
      <c r="Q77" s="56"/>
    </row>
    <row r="78" spans="2:17" ht="15" customHeight="1">
      <c r="B78" s="535" t="s">
        <v>145</v>
      </c>
      <c r="C78" s="536"/>
      <c r="D78" s="183">
        <f>D16+E16</f>
        <v>0</v>
      </c>
      <c r="E78" s="183">
        <f>D44+E44</f>
        <v>0</v>
      </c>
      <c r="F78" s="290">
        <f>ROUND(D78/$R$93*$Q$93,3)</f>
        <v>0</v>
      </c>
      <c r="G78" s="290">
        <f>ROUND((D78+E78)/$R$93*$Q$93,3)</f>
        <v>0</v>
      </c>
      <c r="H78" s="456">
        <f>ROUND(F78*Personalmeldung!$Q$7,3)</f>
        <v>0</v>
      </c>
      <c r="J78" s="590"/>
      <c r="K78" s="590"/>
      <c r="L78" s="590"/>
      <c r="M78" s="180"/>
      <c r="N78" s="180"/>
      <c r="O78" s="180"/>
      <c r="P78" s="180"/>
      <c r="Q78" s="56"/>
    </row>
    <row r="79" spans="2:17" ht="15" customHeight="1">
      <c r="B79" s="535" t="s">
        <v>146</v>
      </c>
      <c r="C79" s="536"/>
      <c r="D79" s="183">
        <f>D25+E25+D34+E34</f>
        <v>0</v>
      </c>
      <c r="E79" s="183">
        <f>D51+E51+D58+E58</f>
        <v>0</v>
      </c>
      <c r="F79" s="290">
        <f>ROUND(D79/$T$93*$S$93,3)</f>
        <v>0</v>
      </c>
      <c r="G79" s="290">
        <f>ROUND((D79+E79)/$R$93*S93,3)</f>
        <v>0</v>
      </c>
      <c r="H79" s="456">
        <f>ROUND(F79*Personalmeldung!$Q$7,3)</f>
        <v>0</v>
      </c>
      <c r="J79" s="591" t="s">
        <v>356</v>
      </c>
      <c r="K79" s="591"/>
      <c r="L79" s="591"/>
      <c r="M79" s="179"/>
      <c r="Q79" s="56"/>
    </row>
    <row r="80" spans="2:17" ht="15" customHeight="1">
      <c r="B80" s="535" t="s">
        <v>147</v>
      </c>
      <c r="C80" s="536"/>
      <c r="D80" s="183">
        <f>G16</f>
        <v>0</v>
      </c>
      <c r="E80" s="183">
        <f>G44</f>
        <v>0</v>
      </c>
      <c r="F80" s="290">
        <f>ROUND(D80/$R$94*$Q$94,3)</f>
        <v>0</v>
      </c>
      <c r="G80" s="290">
        <f>ROUND((D80+E80)/$R$94*$Q$94,3)</f>
        <v>0</v>
      </c>
      <c r="H80" s="456">
        <f>ROUND(F80*Personalmeldung!$Q$7,3)</f>
        <v>0</v>
      </c>
      <c r="J80" s="591"/>
      <c r="K80" s="591"/>
      <c r="L80" s="591"/>
      <c r="M80" s="179"/>
      <c r="Q80" s="56"/>
    </row>
    <row r="81" spans="2:20" ht="15" customHeight="1">
      <c r="B81" s="535" t="s">
        <v>148</v>
      </c>
      <c r="C81" s="536"/>
      <c r="D81" s="183">
        <f>G25+G34</f>
        <v>0</v>
      </c>
      <c r="E81" s="183">
        <f>G51+G58</f>
        <v>0</v>
      </c>
      <c r="F81" s="290">
        <f>ROUND(D81/$T$94*$S$94,3)</f>
        <v>0</v>
      </c>
      <c r="G81" s="290">
        <f>ROUND((D81+E81)/$R$94*$S$94,3)</f>
        <v>0</v>
      </c>
      <c r="H81" s="456">
        <f>ROUND(F81*Personalmeldung!$Q$7,3)</f>
        <v>0</v>
      </c>
      <c r="J81" s="591"/>
      <c r="K81" s="591"/>
      <c r="L81" s="591"/>
      <c r="M81" s="180"/>
      <c r="N81" s="180"/>
      <c r="O81" s="180"/>
      <c r="P81" s="180"/>
      <c r="Q81" s="56"/>
    </row>
    <row r="82" spans="2:20" ht="15" customHeight="1">
      <c r="B82" s="535" t="s">
        <v>149</v>
      </c>
      <c r="C82" s="536"/>
      <c r="D82" s="183">
        <f>J16+K16</f>
        <v>0</v>
      </c>
      <c r="E82" s="183">
        <f>J44+K44</f>
        <v>0</v>
      </c>
      <c r="F82" s="293">
        <f>ROUND(D82/$R$95*$Q$95,3)</f>
        <v>0</v>
      </c>
      <c r="G82" s="293">
        <f>ROUND((D82+E82)/$R$95*Q95,3)</f>
        <v>0</v>
      </c>
      <c r="H82" s="456">
        <f>ROUND(F82*Personalmeldung!$Q$7,3)</f>
        <v>0</v>
      </c>
      <c r="J82" s="592" t="str">
        <f>"Zur Information: Der Personalbedarf entspricht "&amp;(ROUND(H84/Personalmeldung!Q10,3))&amp;" Vollzeitäquivalente (VZÄ), der gültigen Vergütungsregelung des Trägers."</f>
        <v>Zur Information: Der Personalbedarf entspricht 0 Vollzeitäquivalente (VZÄ), der gültigen Vergütungsregelung des Trägers.</v>
      </c>
      <c r="K82" s="592"/>
      <c r="L82" s="592"/>
      <c r="M82" s="180"/>
      <c r="N82" s="180"/>
      <c r="O82" s="180"/>
      <c r="P82" s="180"/>
      <c r="Q82" s="56"/>
    </row>
    <row r="83" spans="2:20" ht="15" customHeight="1">
      <c r="B83" s="535" t="s">
        <v>150</v>
      </c>
      <c r="C83" s="536"/>
      <c r="D83" s="183">
        <f>J25+K25</f>
        <v>0</v>
      </c>
      <c r="E83" s="183">
        <f>J51+K51</f>
        <v>0</v>
      </c>
      <c r="F83" s="293">
        <f>ROUND(D83/$T$95*$S$95,3)</f>
        <v>0</v>
      </c>
      <c r="G83" s="293">
        <f>ROUND((D83+E83)/$R$95*S95,3)</f>
        <v>0</v>
      </c>
      <c r="H83" s="456">
        <f>ROUND(F83*Personalmeldung!$Q$7,3)</f>
        <v>0</v>
      </c>
      <c r="J83" s="592"/>
      <c r="K83" s="592"/>
      <c r="L83" s="592"/>
      <c r="M83" s="179"/>
      <c r="Q83" s="56"/>
    </row>
    <row r="84" spans="2:20" ht="15" customHeight="1">
      <c r="B84" s="535" t="s">
        <v>151</v>
      </c>
      <c r="C84" s="537"/>
      <c r="D84" s="181">
        <f>SUM(D78:D83)</f>
        <v>0</v>
      </c>
      <c r="E84" s="181">
        <f>SUM(E78:E83)</f>
        <v>0</v>
      </c>
      <c r="F84" s="184">
        <f>ROUND(SUM(F78:F83),3)</f>
        <v>0</v>
      </c>
      <c r="G84" s="184">
        <f>ROUND(SUM(G78:G83),3)</f>
        <v>0</v>
      </c>
      <c r="H84" s="184">
        <f>ROUND(SUM(H78:H83),3)</f>
        <v>0</v>
      </c>
      <c r="J84" s="592"/>
      <c r="K84" s="592"/>
      <c r="L84" s="592"/>
      <c r="M84" s="179"/>
      <c r="Q84" s="56"/>
    </row>
    <row r="85" spans="2:20" ht="15" customHeight="1">
      <c r="B85" s="175"/>
      <c r="C85" s="176"/>
      <c r="D85" s="177"/>
      <c r="E85" s="177"/>
      <c r="F85" s="177"/>
      <c r="G85" s="177"/>
      <c r="H85" s="177"/>
      <c r="I85" s="457"/>
      <c r="J85" s="297"/>
      <c r="K85" s="297"/>
      <c r="L85" s="297"/>
      <c r="M85" s="179"/>
      <c r="Q85" s="56"/>
    </row>
    <row r="86" spans="2:20" ht="15" customHeight="1">
      <c r="B86" s="175"/>
      <c r="C86" s="176"/>
      <c r="D86" s="177"/>
      <c r="E86" s="177"/>
      <c r="F86" s="177"/>
      <c r="G86" s="177"/>
      <c r="H86" s="177"/>
      <c r="I86" s="177"/>
      <c r="J86" s="177"/>
      <c r="K86" s="178"/>
      <c r="L86" s="177"/>
      <c r="M86" s="179"/>
      <c r="Q86" s="56"/>
    </row>
    <row r="87" spans="2:20" ht="15.75" customHeight="1">
      <c r="B87" s="158" t="s">
        <v>152</v>
      </c>
      <c r="C87" s="159"/>
      <c r="D87" s="159"/>
      <c r="E87" s="159"/>
      <c r="F87" s="159"/>
      <c r="G87" s="159"/>
      <c r="H87" s="159"/>
      <c r="I87" s="159"/>
      <c r="J87" s="159"/>
      <c r="K87" s="159"/>
      <c r="L87" s="159"/>
      <c r="M87" s="7"/>
      <c r="P87" s="91"/>
      <c r="Q87"/>
      <c r="R87"/>
      <c r="S87"/>
      <c r="T87"/>
    </row>
    <row r="88" spans="2:20" s="153" customFormat="1" ht="15.75" customHeight="1">
      <c r="B88" s="185"/>
      <c r="C88" s="186"/>
      <c r="D88" s="186"/>
      <c r="E88" s="186"/>
      <c r="F88" s="186"/>
      <c r="G88" s="186"/>
      <c r="H88" s="186"/>
      <c r="I88" s="186"/>
      <c r="J88" s="186"/>
      <c r="K88" s="186"/>
      <c r="L88" s="186"/>
      <c r="M88" s="187"/>
      <c r="P88" s="188"/>
      <c r="Q88" s="189"/>
      <c r="R88" s="189"/>
      <c r="S88" s="189"/>
      <c r="T88" s="189"/>
    </row>
    <row r="89" spans="2:20" ht="15" customHeight="1">
      <c r="B89" s="99"/>
      <c r="C89" s="100"/>
      <c r="D89" s="100"/>
      <c r="E89" s="100"/>
      <c r="F89" s="100"/>
      <c r="G89" s="100"/>
      <c r="H89" s="100"/>
      <c r="I89" s="100"/>
      <c r="J89" s="100"/>
      <c r="K89" s="546" t="str">
        <f>IF(K90&gt;K91,"!!Platzkapazität überschritten!!","")</f>
        <v/>
      </c>
      <c r="L89" s="546"/>
      <c r="M89" s="7"/>
      <c r="P89" s="91"/>
      <c r="Q89"/>
      <c r="R89"/>
      <c r="S89"/>
      <c r="T89"/>
    </row>
    <row r="90" spans="2:20" ht="15.75">
      <c r="B90" s="547" t="s">
        <v>142</v>
      </c>
      <c r="C90" s="548"/>
      <c r="D90" s="548"/>
      <c r="E90" s="548"/>
      <c r="F90" s="548"/>
      <c r="G90" s="548"/>
      <c r="H90" s="102"/>
      <c r="I90" s="102"/>
      <c r="J90" s="102"/>
      <c r="K90" s="103">
        <f>SUM(G42+G65+J42+J65+D42+D65+E42+K42+E65+K65)</f>
        <v>0</v>
      </c>
      <c r="M90" s="7"/>
      <c r="P90" s="91"/>
      <c r="Q90"/>
      <c r="R90"/>
      <c r="S90"/>
      <c r="T90"/>
    </row>
    <row r="91" spans="2:20" ht="15.75">
      <c r="B91" s="547" t="s">
        <v>143</v>
      </c>
      <c r="C91" s="548"/>
      <c r="D91" s="548"/>
      <c r="E91" s="548"/>
      <c r="F91" s="548"/>
      <c r="G91" s="548"/>
      <c r="H91" s="102"/>
      <c r="I91" s="102"/>
      <c r="J91" s="102"/>
      <c r="K91" s="104">
        <v>0</v>
      </c>
      <c r="M91" s="7"/>
      <c r="P91"/>
      <c r="Q91" t="s">
        <v>113</v>
      </c>
      <c r="R91"/>
      <c r="S91" s="90" t="s">
        <v>114</v>
      </c>
      <c r="T91"/>
    </row>
    <row r="92" spans="2:20" ht="30">
      <c r="B92" s="549" t="s">
        <v>365</v>
      </c>
      <c r="C92" s="550"/>
      <c r="D92" s="550"/>
      <c r="E92" s="550"/>
      <c r="F92" s="550"/>
      <c r="G92" s="550"/>
      <c r="H92" s="102"/>
      <c r="I92" s="104">
        <v>0</v>
      </c>
      <c r="J92" s="102"/>
      <c r="K92" s="100"/>
      <c r="L92" s="100"/>
      <c r="M92" s="7"/>
      <c r="P92"/>
      <c r="Q92" s="1" t="s">
        <v>128</v>
      </c>
      <c r="R92" s="1" t="s">
        <v>127</v>
      </c>
      <c r="S92" s="1" t="s">
        <v>128</v>
      </c>
      <c r="T92" s="1" t="s">
        <v>127</v>
      </c>
    </row>
    <row r="93" spans="2:20" ht="15.75">
      <c r="B93" s="466" t="s">
        <v>364</v>
      </c>
      <c r="C93" s="467"/>
      <c r="D93" s="467"/>
      <c r="E93" s="467"/>
      <c r="F93" s="468"/>
      <c r="G93" s="100"/>
      <c r="H93" s="102"/>
      <c r="I93" s="104">
        <v>0</v>
      </c>
      <c r="J93" s="102"/>
      <c r="K93" s="100"/>
      <c r="L93" s="100"/>
      <c r="M93" s="7"/>
      <c r="P93" t="s">
        <v>1</v>
      </c>
      <c r="Q93">
        <v>0.8</v>
      </c>
      <c r="R93">
        <v>4.25</v>
      </c>
      <c r="S93">
        <v>1</v>
      </c>
      <c r="T93">
        <v>4.25</v>
      </c>
    </row>
    <row r="94" spans="2:20" ht="15.75">
      <c r="B94" s="105"/>
      <c r="C94" s="100"/>
      <c r="D94" s="100"/>
      <c r="E94" s="100"/>
      <c r="F94" s="100"/>
      <c r="G94" s="100"/>
      <c r="H94" s="100"/>
      <c r="I94" s="100"/>
      <c r="J94" s="100"/>
      <c r="K94" s="283"/>
      <c r="L94" s="283"/>
      <c r="M94" s="7"/>
      <c r="P94" t="s">
        <v>2</v>
      </c>
      <c r="Q94">
        <v>0.8</v>
      </c>
      <c r="R94">
        <v>10</v>
      </c>
      <c r="S94">
        <v>1</v>
      </c>
      <c r="T94">
        <v>10</v>
      </c>
    </row>
    <row r="95" spans="2:20" ht="15.75">
      <c r="B95" s="105"/>
      <c r="C95" s="100"/>
      <c r="D95" s="100"/>
      <c r="E95" s="100"/>
      <c r="F95" s="100"/>
      <c r="G95" s="100"/>
      <c r="H95" s="100"/>
      <c r="I95" s="100"/>
      <c r="J95" s="100"/>
      <c r="K95" s="283"/>
      <c r="L95" s="283"/>
      <c r="M95" s="7"/>
      <c r="P95" t="s">
        <v>3</v>
      </c>
      <c r="Q95">
        <v>0.6</v>
      </c>
      <c r="R95">
        <v>15</v>
      </c>
      <c r="S95">
        <v>0.8</v>
      </c>
      <c r="T95">
        <v>15</v>
      </c>
    </row>
    <row r="96" spans="2:20" ht="15.75">
      <c r="B96" s="210" t="s">
        <v>161</v>
      </c>
      <c r="C96" s="211"/>
      <c r="D96" s="211"/>
      <c r="E96" s="211"/>
      <c r="F96" s="211"/>
      <c r="G96" s="211"/>
      <c r="H96" s="211"/>
      <c r="I96" s="211"/>
      <c r="J96" s="100"/>
      <c r="K96" s="283"/>
      <c r="L96" s="283"/>
      <c r="M96" s="7"/>
      <c r="P96"/>
      <c r="Q96"/>
      <c r="R96"/>
      <c r="S96"/>
      <c r="T96"/>
    </row>
    <row r="97" spans="2:20" ht="15.75">
      <c r="B97" s="105"/>
      <c r="C97" s="100"/>
      <c r="D97" s="100"/>
      <c r="E97" s="100"/>
      <c r="F97" s="100"/>
      <c r="G97" s="100"/>
      <c r="H97" s="100"/>
      <c r="I97" s="100"/>
      <c r="J97" s="100"/>
      <c r="K97" s="283"/>
      <c r="L97" s="283"/>
      <c r="M97" s="7"/>
      <c r="P97"/>
      <c r="Q97"/>
      <c r="R97"/>
      <c r="S97"/>
      <c r="T97"/>
    </row>
    <row r="98" spans="2:20" ht="15.75">
      <c r="B98" s="106" t="s">
        <v>155</v>
      </c>
      <c r="C98" s="107"/>
      <c r="D98" s="107"/>
      <c r="E98" s="107"/>
      <c r="F98" s="107"/>
      <c r="G98" s="100"/>
      <c r="H98" s="100"/>
      <c r="I98" s="100"/>
      <c r="J98" s="100"/>
      <c r="K98" s="108">
        <f>(SUM(Personalmeldung!Q47:Q150)+SUM(Personalmeldung!O22:O42))/40</f>
        <v>0</v>
      </c>
      <c r="M98" s="6"/>
      <c r="P98"/>
      <c r="Q98"/>
      <c r="R98"/>
      <c r="S98"/>
      <c r="T98"/>
    </row>
    <row r="99" spans="2:20" ht="15.75">
      <c r="B99" s="106" t="s">
        <v>131</v>
      </c>
      <c r="C99" s="107"/>
      <c r="D99" s="107"/>
      <c r="E99" s="107"/>
      <c r="F99" s="107"/>
      <c r="G99" s="119"/>
      <c r="H99" s="102"/>
      <c r="I99" s="108">
        <f>SUM(Personalmeldung!R47:R150)/40</f>
        <v>0</v>
      </c>
      <c r="J99" s="102"/>
      <c r="K99" s="108">
        <f>I99*80%</f>
        <v>0</v>
      </c>
      <c r="M99" s="6"/>
      <c r="P99"/>
      <c r="Q99"/>
      <c r="R99"/>
      <c r="S99"/>
      <c r="T99"/>
    </row>
    <row r="100" spans="2:20" ht="15.75">
      <c r="B100" s="106" t="s">
        <v>130</v>
      </c>
      <c r="C100" s="107"/>
      <c r="D100" s="107"/>
      <c r="E100" s="107"/>
      <c r="F100" s="107"/>
      <c r="G100" s="119"/>
      <c r="H100" s="102"/>
      <c r="I100" s="108">
        <f>SUM(Personalmeldung!S47:S150)/40</f>
        <v>0</v>
      </c>
      <c r="J100" s="102"/>
      <c r="K100" s="108">
        <f>SUM(I100*70%)</f>
        <v>0</v>
      </c>
      <c r="M100" s="6"/>
      <c r="P100"/>
      <c r="Q100"/>
      <c r="R100"/>
      <c r="S100"/>
      <c r="T100"/>
    </row>
    <row r="101" spans="2:20" ht="33" customHeight="1">
      <c r="B101" s="542" t="s">
        <v>293</v>
      </c>
      <c r="C101" s="543"/>
      <c r="D101" s="543"/>
      <c r="E101" s="543"/>
      <c r="F101" s="543"/>
      <c r="G101" s="543"/>
      <c r="H101" s="543"/>
      <c r="I101" s="219">
        <f>SUM(Personalmeldung!T47:T150)/40</f>
        <v>0</v>
      </c>
      <c r="J101" s="102"/>
      <c r="K101" s="219">
        <f>I101*80%</f>
        <v>0</v>
      </c>
      <c r="M101" s="6"/>
      <c r="P101"/>
      <c r="Q101"/>
      <c r="R101"/>
      <c r="S101"/>
      <c r="T101"/>
    </row>
    <row r="102" spans="2:20" ht="15.75" customHeight="1">
      <c r="B102" s="284"/>
      <c r="C102" s="283"/>
      <c r="D102" s="283"/>
      <c r="E102" s="283"/>
      <c r="F102" s="283"/>
      <c r="G102" s="283"/>
      <c r="H102" s="283"/>
      <c r="I102" s="283"/>
      <c r="J102" s="283"/>
      <c r="K102" s="283"/>
      <c r="M102" s="132"/>
      <c r="N102" s="96"/>
      <c r="O102" s="96"/>
      <c r="P102" s="96"/>
      <c r="Q102" s="13"/>
    </row>
    <row r="103" spans="2:20" ht="15.75">
      <c r="B103" s="106" t="s">
        <v>172</v>
      </c>
      <c r="C103" s="100"/>
      <c r="D103" s="100"/>
      <c r="E103" s="100"/>
      <c r="F103" s="100"/>
      <c r="G103" s="100"/>
      <c r="H103" s="100"/>
      <c r="I103" s="100"/>
      <c r="J103" s="100"/>
      <c r="K103" s="108">
        <f>SUM(K98:K101)</f>
        <v>0</v>
      </c>
      <c r="M103" s="7"/>
      <c r="P103"/>
      <c r="Q103"/>
      <c r="R103"/>
      <c r="S103"/>
      <c r="T103"/>
    </row>
    <row r="104" spans="2:20" ht="15.75">
      <c r="B104" s="105"/>
      <c r="C104" s="100"/>
      <c r="D104" s="100"/>
      <c r="E104" s="100"/>
      <c r="F104" s="100"/>
      <c r="G104" s="100"/>
      <c r="H104" s="100"/>
      <c r="I104" s="100"/>
      <c r="J104" s="100"/>
      <c r="K104" s="283"/>
      <c r="L104" s="196"/>
      <c r="M104" s="7"/>
      <c r="P104"/>
      <c r="Q104"/>
      <c r="R104"/>
      <c r="S104"/>
      <c r="T104"/>
    </row>
    <row r="105" spans="2:20" ht="48" customHeight="1">
      <c r="B105" s="540" t="s">
        <v>174</v>
      </c>
      <c r="C105" s="541"/>
      <c r="D105" s="541"/>
      <c r="E105" s="541"/>
      <c r="F105" s="541"/>
      <c r="G105" s="541"/>
      <c r="H105" s="541"/>
      <c r="I105" s="541"/>
      <c r="J105" s="541"/>
      <c r="K105" s="541"/>
      <c r="L105" s="541"/>
      <c r="M105" s="7"/>
      <c r="P105"/>
      <c r="Q105"/>
      <c r="R105"/>
      <c r="S105"/>
      <c r="T105"/>
    </row>
    <row r="106" spans="2:20" ht="15.75">
      <c r="B106" s="105"/>
      <c r="C106" s="100"/>
      <c r="D106" s="100"/>
      <c r="E106" s="100"/>
      <c r="F106" s="100"/>
      <c r="G106" s="100"/>
      <c r="H106" s="100"/>
      <c r="I106" s="100"/>
      <c r="J106" s="100"/>
      <c r="K106" s="283"/>
      <c r="L106" s="283"/>
      <c r="M106" s="7"/>
      <c r="P106"/>
      <c r="Q106"/>
      <c r="R106"/>
      <c r="S106"/>
      <c r="T106"/>
    </row>
    <row r="107" spans="2:20" ht="15.75">
      <c r="B107" s="210" t="s">
        <v>159</v>
      </c>
      <c r="C107" s="211"/>
      <c r="D107" s="211"/>
      <c r="E107" s="211"/>
      <c r="F107" s="211"/>
      <c r="G107" s="211"/>
      <c r="H107" s="211"/>
      <c r="I107" s="211"/>
      <c r="J107" s="100"/>
      <c r="K107" s="283"/>
      <c r="L107" s="283"/>
      <c r="M107" s="7"/>
      <c r="P107"/>
      <c r="Q107"/>
      <c r="R107"/>
      <c r="S107"/>
      <c r="T107"/>
    </row>
    <row r="108" spans="2:20" s="153" customFormat="1" ht="15.75">
      <c r="B108" s="212"/>
      <c r="C108" s="186"/>
      <c r="D108" s="186"/>
      <c r="E108" s="186"/>
      <c r="F108" s="186"/>
      <c r="G108" s="186"/>
      <c r="H108" s="186"/>
      <c r="I108" s="186"/>
      <c r="J108" s="186"/>
      <c r="K108" s="52"/>
      <c r="L108" s="52"/>
      <c r="M108" s="187"/>
      <c r="P108" s="189"/>
      <c r="Q108" s="189"/>
      <c r="R108" s="189"/>
      <c r="S108" s="189"/>
      <c r="T108" s="189"/>
    </row>
    <row r="109" spans="2:20" ht="15.75">
      <c r="B109" s="106" t="s">
        <v>164</v>
      </c>
      <c r="C109" s="100"/>
      <c r="D109" s="100"/>
      <c r="E109" s="100"/>
      <c r="F109" s="100"/>
      <c r="G109" s="100"/>
      <c r="H109" s="100"/>
      <c r="I109" s="100"/>
      <c r="J109" s="100"/>
      <c r="K109" s="283"/>
      <c r="L109" s="283"/>
      <c r="M109" s="7"/>
      <c r="P109"/>
      <c r="Q109"/>
      <c r="R109"/>
      <c r="S109"/>
      <c r="T109"/>
    </row>
    <row r="110" spans="2:20" ht="15.75">
      <c r="B110" s="106" t="s">
        <v>157</v>
      </c>
      <c r="C110" s="100"/>
      <c r="D110" s="100"/>
      <c r="E110" s="100"/>
      <c r="F110" s="100"/>
      <c r="G110" s="100"/>
      <c r="H110" s="100"/>
      <c r="I110" s="100"/>
      <c r="J110" s="100"/>
      <c r="K110" s="283"/>
      <c r="L110" s="283"/>
      <c r="M110" s="7"/>
      <c r="P110"/>
      <c r="Q110"/>
      <c r="R110"/>
      <c r="S110"/>
      <c r="T110"/>
    </row>
    <row r="111" spans="2:20" ht="15.75">
      <c r="B111" s="105" t="s">
        <v>53</v>
      </c>
      <c r="C111" s="107"/>
      <c r="D111" s="107"/>
      <c r="E111" s="107"/>
      <c r="F111" s="107"/>
      <c r="G111" s="100"/>
      <c r="H111" s="100"/>
      <c r="I111" s="100"/>
      <c r="J111" s="100"/>
      <c r="K111" s="108">
        <f>SUM(D70+D72)/Personalmeldung!Q7</f>
        <v>0</v>
      </c>
      <c r="M111" s="7"/>
      <c r="Q111" s="56"/>
    </row>
    <row r="112" spans="2:20" s="153" customFormat="1" ht="15.75">
      <c r="B112" s="194"/>
      <c r="C112" s="195"/>
      <c r="D112" s="195"/>
      <c r="E112" s="195"/>
      <c r="F112" s="195"/>
      <c r="G112" s="186"/>
      <c r="H112" s="186"/>
      <c r="I112" s="186"/>
      <c r="J112" s="186"/>
      <c r="K112" s="196"/>
      <c r="M112" s="187"/>
    </row>
    <row r="113" spans="2:20" s="153" customFormat="1" ht="15.75">
      <c r="B113" s="212" t="s">
        <v>165</v>
      </c>
      <c r="C113" s="195"/>
      <c r="D113" s="195"/>
      <c r="E113" s="195"/>
      <c r="F113" s="195"/>
      <c r="G113" s="186"/>
      <c r="H113" s="186"/>
      <c r="I113" s="186"/>
      <c r="J113" s="186"/>
      <c r="K113" s="196"/>
      <c r="M113" s="187"/>
    </row>
    <row r="114" spans="2:20" s="153" customFormat="1" ht="15.75">
      <c r="B114" s="212" t="s">
        <v>158</v>
      </c>
      <c r="C114" s="195"/>
      <c r="D114" s="195"/>
      <c r="E114" s="195"/>
      <c r="F114" s="195"/>
      <c r="G114" s="186"/>
      <c r="H114" s="186"/>
      <c r="I114" s="186"/>
      <c r="J114" s="186"/>
      <c r="K114" s="196"/>
      <c r="M114" s="187"/>
    </row>
    <row r="115" spans="2:20" s="197" customFormat="1" ht="17.25" customHeight="1">
      <c r="B115" s="193" t="s">
        <v>54</v>
      </c>
      <c r="C115" s="102"/>
      <c r="D115" s="102"/>
      <c r="E115" s="102"/>
      <c r="F115" s="102"/>
      <c r="G115" s="198"/>
      <c r="H115" s="198"/>
      <c r="I115" s="198"/>
      <c r="J115" s="198"/>
      <c r="K115" s="112">
        <v>0</v>
      </c>
      <c r="M115" s="199"/>
      <c r="Q115" s="200"/>
    </row>
    <row r="116" spans="2:20" s="197" customFormat="1" ht="15.75" customHeight="1">
      <c r="B116" s="193" t="s">
        <v>55</v>
      </c>
      <c r="C116" s="102"/>
      <c r="D116" s="102"/>
      <c r="E116" s="102"/>
      <c r="F116" s="102"/>
      <c r="G116" s="198"/>
      <c r="H116" s="198"/>
      <c r="I116" s="198"/>
      <c r="J116" s="198"/>
      <c r="K116" s="208">
        <v>0</v>
      </c>
      <c r="M116" s="124"/>
      <c r="N116" s="96"/>
      <c r="O116" s="96"/>
      <c r="P116" s="96"/>
      <c r="Q116" s="201"/>
    </row>
    <row r="117" spans="2:20" s="197" customFormat="1" ht="15.75" customHeight="1">
      <c r="B117" s="193" t="s">
        <v>57</v>
      </c>
      <c r="C117" s="102"/>
      <c r="D117" s="102"/>
      <c r="E117" s="102"/>
      <c r="F117" s="102"/>
      <c r="G117" s="198"/>
      <c r="H117" s="198"/>
      <c r="I117" s="198"/>
      <c r="J117" s="198"/>
      <c r="K117" s="112">
        <v>0</v>
      </c>
      <c r="M117" s="132"/>
      <c r="N117" s="96"/>
      <c r="O117" s="96"/>
      <c r="P117" s="96"/>
      <c r="Q117" s="201"/>
    </row>
    <row r="118" spans="2:20" s="202" customFormat="1" ht="15.75" customHeight="1">
      <c r="B118" s="203"/>
      <c r="C118" s="204"/>
      <c r="D118" s="204"/>
      <c r="E118" s="204"/>
      <c r="F118" s="204"/>
      <c r="G118" s="205"/>
      <c r="H118" s="205"/>
      <c r="I118" s="205"/>
      <c r="J118" s="205"/>
      <c r="K118" s="196"/>
      <c r="M118" s="132"/>
      <c r="N118" s="96"/>
      <c r="O118" s="96"/>
      <c r="P118" s="96"/>
      <c r="Q118" s="206"/>
    </row>
    <row r="119" spans="2:20" s="202" customFormat="1" ht="15.75" customHeight="1">
      <c r="B119" s="209" t="s">
        <v>156</v>
      </c>
      <c r="C119" s="204"/>
      <c r="D119" s="204"/>
      <c r="E119" s="204"/>
      <c r="F119" s="204"/>
      <c r="G119" s="205"/>
      <c r="H119" s="205"/>
      <c r="I119" s="205"/>
      <c r="J119" s="205"/>
      <c r="K119" s="196"/>
      <c r="M119" s="132"/>
      <c r="N119" s="96"/>
      <c r="O119" s="96"/>
      <c r="P119" s="96"/>
      <c r="Q119" s="206"/>
    </row>
    <row r="120" spans="2:20" ht="15.75">
      <c r="B120" s="193" t="s">
        <v>56</v>
      </c>
      <c r="C120" s="256"/>
      <c r="D120" s="102"/>
      <c r="E120" s="102"/>
      <c r="F120" s="102"/>
      <c r="G120" s="111"/>
      <c r="H120" s="111"/>
      <c r="I120" s="111"/>
      <c r="J120" s="111"/>
      <c r="K120" s="113">
        <f>F24+H24+L24+F33+H33+L33</f>
        <v>0</v>
      </c>
      <c r="M120" s="133"/>
      <c r="Q120" s="56"/>
    </row>
    <row r="121" spans="2:20" ht="15.75">
      <c r="B121" s="193" t="s">
        <v>58</v>
      </c>
      <c r="C121" s="256"/>
      <c r="D121" s="102"/>
      <c r="E121" s="102"/>
      <c r="F121" s="102"/>
      <c r="G121" s="111"/>
      <c r="H121" s="111"/>
      <c r="I121" s="111"/>
      <c r="J121" s="111"/>
      <c r="K121" s="207">
        <v>0</v>
      </c>
      <c r="M121" s="134"/>
      <c r="Q121" s="56"/>
    </row>
    <row r="122" spans="2:20" ht="15.75">
      <c r="B122" s="193"/>
      <c r="C122" s="256"/>
      <c r="D122" s="102"/>
      <c r="E122" s="102"/>
      <c r="F122" s="102"/>
      <c r="G122" s="111"/>
      <c r="H122" s="111"/>
      <c r="I122" s="111"/>
      <c r="J122" s="111"/>
      <c r="K122" s="196"/>
      <c r="M122" s="214"/>
      <c r="Q122" s="56"/>
    </row>
    <row r="123" spans="2:20" s="202" customFormat="1" ht="15.75" customHeight="1">
      <c r="B123" s="209" t="s">
        <v>162</v>
      </c>
      <c r="C123" s="204"/>
      <c r="D123" s="204"/>
      <c r="E123" s="204"/>
      <c r="F123" s="204"/>
      <c r="G123" s="205"/>
      <c r="H123" s="205"/>
      <c r="I123" s="205"/>
      <c r="J123" s="205"/>
      <c r="K123" s="196"/>
      <c r="M123" s="96"/>
      <c r="N123" s="96"/>
      <c r="O123" s="96"/>
      <c r="P123" s="96"/>
      <c r="Q123" s="206"/>
    </row>
    <row r="124" spans="2:20" s="202" customFormat="1" ht="15.75" customHeight="1">
      <c r="B124" s="203" t="s">
        <v>163</v>
      </c>
      <c r="C124" s="204"/>
      <c r="D124" s="204"/>
      <c r="E124" s="204"/>
      <c r="F124" s="204"/>
      <c r="G124" s="205"/>
      <c r="H124" s="205"/>
      <c r="I124" s="205"/>
      <c r="J124" s="205"/>
      <c r="K124" s="113">
        <f>SUM(F44+H44+L44+F51+H51+L51+F58+H58+L58)</f>
        <v>0</v>
      </c>
      <c r="M124" s="96"/>
      <c r="N124" s="96"/>
      <c r="O124" s="96"/>
      <c r="P124" s="96"/>
      <c r="Q124" s="206"/>
    </row>
    <row r="125" spans="2:20" s="202" customFormat="1" ht="15.75" customHeight="1">
      <c r="B125" s="203"/>
      <c r="C125" s="204"/>
      <c r="D125" s="204"/>
      <c r="E125" s="204"/>
      <c r="F125" s="204"/>
      <c r="G125" s="205"/>
      <c r="H125" s="205"/>
      <c r="I125" s="205"/>
      <c r="J125" s="205"/>
      <c r="K125" s="186"/>
      <c r="L125" s="196"/>
      <c r="M125" s="96"/>
      <c r="N125" s="96"/>
      <c r="O125" s="96"/>
      <c r="P125" s="96"/>
      <c r="Q125" s="206"/>
    </row>
    <row r="126" spans="2:20" s="202" customFormat="1" ht="15.75" customHeight="1">
      <c r="B126" s="203"/>
      <c r="C126" s="204"/>
      <c r="D126" s="204"/>
      <c r="E126" s="204"/>
      <c r="F126" s="204"/>
      <c r="G126" s="205"/>
      <c r="H126" s="205"/>
      <c r="I126" s="205"/>
      <c r="J126" s="205"/>
      <c r="K126" s="186"/>
      <c r="L126" s="196"/>
      <c r="M126" s="96"/>
      <c r="N126" s="96"/>
      <c r="O126" s="96"/>
      <c r="P126" s="96"/>
      <c r="Q126" s="206"/>
    </row>
    <row r="127" spans="2:20" s="202" customFormat="1" ht="15.75" customHeight="1">
      <c r="B127" s="210" t="s">
        <v>160</v>
      </c>
      <c r="C127" s="211"/>
      <c r="D127" s="211"/>
      <c r="E127" s="211"/>
      <c r="F127" s="211"/>
      <c r="G127" s="211"/>
      <c r="H127" s="211"/>
      <c r="I127" s="211"/>
      <c r="J127" s="205"/>
      <c r="K127" s="186"/>
      <c r="L127" s="196"/>
      <c r="M127" s="96"/>
      <c r="N127" s="96"/>
      <c r="O127" s="96"/>
      <c r="P127" s="96"/>
      <c r="Q127" s="206"/>
    </row>
    <row r="128" spans="2:20" ht="15.75">
      <c r="B128" s="105"/>
      <c r="C128" s="100"/>
      <c r="D128" s="100"/>
      <c r="E128" s="100"/>
      <c r="F128" s="100"/>
      <c r="G128" s="100"/>
      <c r="H128" s="100"/>
      <c r="I128" s="100"/>
      <c r="J128" s="100"/>
      <c r="K128" s="283"/>
      <c r="L128" s="283"/>
      <c r="M128" s="7"/>
      <c r="P128"/>
      <c r="Q128"/>
      <c r="R128"/>
      <c r="S128"/>
      <c r="T128"/>
    </row>
    <row r="129" spans="2:20" ht="15.75">
      <c r="B129" s="106" t="s">
        <v>166</v>
      </c>
      <c r="C129" s="100"/>
      <c r="D129" s="100"/>
      <c r="E129" s="100"/>
      <c r="F129" s="100"/>
      <c r="G129" s="100"/>
      <c r="H129" s="100"/>
      <c r="I129" s="100"/>
      <c r="J129" s="100"/>
      <c r="K129" s="283"/>
      <c r="L129" s="286"/>
      <c r="M129" s="7"/>
      <c r="P129"/>
      <c r="Q129"/>
      <c r="R129"/>
      <c r="S129"/>
      <c r="T129"/>
    </row>
    <row r="130" spans="2:20" ht="15.75">
      <c r="B130" s="193" t="s">
        <v>167</v>
      </c>
      <c r="C130" s="256"/>
      <c r="D130" s="102"/>
      <c r="E130" s="102"/>
      <c r="F130" s="102"/>
      <c r="G130" s="111"/>
      <c r="H130" s="111"/>
      <c r="I130" s="111"/>
      <c r="J130" s="111"/>
      <c r="K130" s="220">
        <v>6.25E-2</v>
      </c>
      <c r="M130" s="7"/>
    </row>
    <row r="131" spans="2:20" ht="15.75">
      <c r="B131" s="216" t="s">
        <v>272</v>
      </c>
      <c r="C131" s="100"/>
      <c r="D131" s="100"/>
      <c r="E131" s="100"/>
      <c r="F131" s="100"/>
      <c r="G131" s="100"/>
      <c r="H131" s="100"/>
      <c r="I131" s="100"/>
      <c r="J131" s="100"/>
      <c r="K131" s="221">
        <f>IF(K90=0,0,IF(G84&lt;=4,0.125,IF(G84&lt;=10,0.25,IF(G84&lt;=15,0.375,0.5))))</f>
        <v>0</v>
      </c>
      <c r="M131" s="136"/>
      <c r="Q131" s="56"/>
    </row>
    <row r="132" spans="2:20" ht="15.75">
      <c r="B132" s="284"/>
      <c r="C132" s="204"/>
      <c r="D132" s="204"/>
      <c r="E132" s="204"/>
      <c r="F132" s="204"/>
      <c r="G132" s="204"/>
      <c r="H132" s="213"/>
      <c r="I132" s="213"/>
      <c r="J132" s="213"/>
      <c r="K132" s="117"/>
      <c r="M132" s="7"/>
      <c r="Q132" s="56"/>
    </row>
    <row r="133" spans="2:20" ht="15.75">
      <c r="B133" s="209" t="s">
        <v>168</v>
      </c>
      <c r="C133" s="204"/>
      <c r="D133" s="204"/>
      <c r="E133" s="204"/>
      <c r="F133" s="204"/>
      <c r="G133" s="204"/>
      <c r="H133" s="213"/>
      <c r="I133" s="213"/>
      <c r="J133" s="213"/>
      <c r="K133" s="117"/>
      <c r="M133" s="7"/>
      <c r="Q133" s="56"/>
    </row>
    <row r="134" spans="2:20" ht="16.5" customHeight="1">
      <c r="B134" s="540" t="s">
        <v>286</v>
      </c>
      <c r="C134" s="541"/>
      <c r="D134" s="541"/>
      <c r="E134" s="541"/>
      <c r="F134" s="541"/>
      <c r="G134" s="541"/>
      <c r="H134" s="213"/>
      <c r="I134" s="213"/>
      <c r="J134" s="213"/>
      <c r="K134" s="221">
        <f>(Personalmeldung!L28+Personalmeldung!L35+Personalmeldung!L42)/40</f>
        <v>0</v>
      </c>
      <c r="M134" s="7"/>
      <c r="Q134" s="56"/>
    </row>
    <row r="135" spans="2:20">
      <c r="B135" s="287"/>
      <c r="C135" s="78"/>
      <c r="D135" s="78"/>
      <c r="E135" s="78"/>
      <c r="F135" s="78"/>
      <c r="G135" s="78"/>
      <c r="H135" s="78"/>
      <c r="I135" s="78"/>
      <c r="J135" s="78"/>
      <c r="K135" s="78"/>
      <c r="L135" s="78"/>
    </row>
    <row r="136" spans="2:20" ht="15">
      <c r="B136" s="538"/>
      <c r="C136" s="539"/>
      <c r="D136" s="539"/>
      <c r="E136" s="539"/>
      <c r="F136" s="539"/>
      <c r="G136" s="539"/>
      <c r="H136" s="539"/>
      <c r="I136" s="539"/>
      <c r="J136" s="539"/>
      <c r="K136" s="539"/>
      <c r="L136" s="539"/>
    </row>
    <row r="137" spans="2:20" ht="15">
      <c r="B137" s="538" t="s">
        <v>61</v>
      </c>
      <c r="C137" s="539"/>
      <c r="D137" s="539"/>
      <c r="E137" s="539"/>
      <c r="F137" s="539"/>
      <c r="G137" s="539"/>
      <c r="H137" s="539"/>
      <c r="I137" s="539"/>
      <c r="J137" s="539"/>
      <c r="K137" s="539"/>
      <c r="L137" s="539"/>
    </row>
    <row r="138" spans="2:20">
      <c r="B138" s="287"/>
      <c r="C138" s="78"/>
      <c r="D138" s="78"/>
      <c r="E138" s="78"/>
      <c r="F138" s="78"/>
      <c r="G138" s="78"/>
      <c r="H138" s="78"/>
      <c r="I138" s="78"/>
      <c r="J138" s="78"/>
      <c r="K138" s="78"/>
      <c r="L138" s="78"/>
    </row>
    <row r="139" spans="2:20" ht="15.75">
      <c r="B139" s="210" t="s">
        <v>169</v>
      </c>
      <c r="C139" s="211"/>
      <c r="D139" s="211"/>
      <c r="E139" s="211"/>
      <c r="F139" s="211"/>
      <c r="G139" s="211"/>
      <c r="H139" s="211"/>
      <c r="I139" s="211"/>
      <c r="J139" s="78"/>
      <c r="K139" s="78"/>
      <c r="L139" s="78"/>
    </row>
    <row r="140" spans="2:20" ht="15.75">
      <c r="B140" s="149"/>
      <c r="C140" s="256"/>
      <c r="D140" s="102"/>
      <c r="E140" s="102"/>
      <c r="F140" s="102"/>
      <c r="G140" s="111"/>
      <c r="H140" s="111"/>
      <c r="I140" s="111"/>
      <c r="J140" s="100"/>
      <c r="K140" s="283"/>
    </row>
    <row r="141" spans="2:20" ht="15.75">
      <c r="B141" s="193" t="s">
        <v>283</v>
      </c>
      <c r="C141" s="114"/>
      <c r="D141" s="109"/>
      <c r="E141" s="109"/>
      <c r="F141" s="109"/>
      <c r="G141" s="115"/>
      <c r="H141" s="115"/>
      <c r="I141" s="115"/>
      <c r="J141" s="110"/>
      <c r="K141" s="108">
        <f>SUM(K98:K101)</f>
        <v>0</v>
      </c>
      <c r="M141" s="135"/>
      <c r="Q141" s="56"/>
    </row>
    <row r="142" spans="2:20" ht="15.75">
      <c r="B142" s="216" t="s">
        <v>170</v>
      </c>
      <c r="C142" s="256"/>
      <c r="D142" s="102"/>
      <c r="E142" s="102"/>
      <c r="F142" s="102"/>
      <c r="G142" s="111"/>
      <c r="H142" s="111"/>
      <c r="I142" s="111"/>
      <c r="J142" s="100"/>
      <c r="K142" s="108">
        <f>SUM(K111:K124)</f>
        <v>0</v>
      </c>
      <c r="M142" s="135"/>
      <c r="Q142" s="56"/>
    </row>
    <row r="143" spans="2:20" ht="15.75">
      <c r="B143" s="203" t="s">
        <v>173</v>
      </c>
      <c r="C143" s="204"/>
      <c r="D143" s="204"/>
      <c r="E143" s="102"/>
      <c r="F143" s="102"/>
      <c r="G143" s="111"/>
      <c r="H143" s="111"/>
      <c r="I143" s="111"/>
      <c r="J143" s="100"/>
      <c r="K143" s="108">
        <f>(K98+K99+K100+K101)-(K111+K115+K116+K117+K120+K121+K124)</f>
        <v>0</v>
      </c>
      <c r="M143" s="136"/>
      <c r="Q143" s="56"/>
    </row>
    <row r="144" spans="2:20" ht="15.75">
      <c r="B144" s="255"/>
      <c r="C144" s="256"/>
      <c r="D144" s="102"/>
      <c r="E144" s="102"/>
      <c r="F144" s="102"/>
      <c r="G144" s="111"/>
      <c r="H144" s="111"/>
      <c r="I144" s="111"/>
      <c r="J144" s="100"/>
      <c r="K144" s="283"/>
      <c r="M144" s="136"/>
      <c r="Q144" s="56"/>
    </row>
    <row r="145" spans="2:17" ht="15.75">
      <c r="B145" s="255"/>
      <c r="C145" s="256"/>
      <c r="D145" s="102"/>
      <c r="E145" s="102"/>
      <c r="F145" s="102"/>
      <c r="G145" s="111"/>
      <c r="H145" s="111"/>
      <c r="I145" s="111"/>
      <c r="J145" s="100"/>
      <c r="K145" s="283"/>
      <c r="M145" s="136"/>
      <c r="Q145" s="56"/>
    </row>
    <row r="146" spans="2:17" ht="15.75">
      <c r="B146" s="210" t="s">
        <v>171</v>
      </c>
      <c r="C146" s="211"/>
      <c r="D146" s="211"/>
      <c r="E146" s="211"/>
      <c r="F146" s="211"/>
      <c r="G146" s="211"/>
      <c r="H146" s="211"/>
      <c r="I146" s="211"/>
      <c r="J146" s="100"/>
      <c r="K146" s="283"/>
      <c r="M146" s="136"/>
      <c r="Q146" s="56"/>
    </row>
    <row r="147" spans="2:17" ht="15.75">
      <c r="B147" s="255"/>
      <c r="C147" s="256"/>
      <c r="D147" s="102"/>
      <c r="E147" s="102"/>
      <c r="F147" s="102"/>
      <c r="G147" s="111"/>
      <c r="H147" s="111"/>
      <c r="I147" s="111"/>
      <c r="J147" s="100"/>
      <c r="K147" s="283"/>
      <c r="M147" s="136"/>
      <c r="Q147" s="56"/>
    </row>
    <row r="148" spans="2:17" ht="15.75">
      <c r="B148" s="216" t="s">
        <v>59</v>
      </c>
      <c r="C148" s="256"/>
      <c r="D148" s="102"/>
      <c r="E148" s="102"/>
      <c r="F148" s="102"/>
      <c r="G148" s="111"/>
      <c r="H148" s="111"/>
      <c r="I148" s="111"/>
      <c r="J148" s="100"/>
      <c r="K148" s="113">
        <f>F84</f>
        <v>0</v>
      </c>
      <c r="M148" s="136"/>
      <c r="Q148" s="56"/>
    </row>
    <row r="149" spans="2:17" ht="15.75">
      <c r="B149" s="105"/>
      <c r="C149" s="100"/>
      <c r="D149" s="100"/>
      <c r="E149" s="100"/>
      <c r="F149" s="100"/>
      <c r="G149" s="100"/>
      <c r="H149" s="100"/>
      <c r="I149" s="100"/>
      <c r="J149" s="100"/>
      <c r="K149" s="100"/>
      <c r="M149" s="136"/>
      <c r="Q149" s="56"/>
    </row>
    <row r="150" spans="2:17" ht="15.75">
      <c r="B150" s="255" t="s">
        <v>60</v>
      </c>
      <c r="C150" s="256"/>
      <c r="D150" s="102"/>
      <c r="E150" s="102"/>
      <c r="F150" s="102"/>
      <c r="G150" s="111"/>
      <c r="H150" s="111"/>
      <c r="I150" s="111"/>
      <c r="J150" s="100"/>
      <c r="K150" s="116">
        <v>0</v>
      </c>
      <c r="M150" s="136"/>
      <c r="Q150" s="56"/>
    </row>
    <row r="151" spans="2:17" ht="15.75">
      <c r="B151" s="284"/>
      <c r="C151" s="283"/>
      <c r="D151" s="283"/>
      <c r="E151" s="283"/>
      <c r="F151" s="283"/>
      <c r="G151" s="283"/>
      <c r="H151" s="283"/>
      <c r="I151" s="283"/>
      <c r="J151" s="283"/>
      <c r="K151" s="283"/>
      <c r="M151" s="136"/>
      <c r="Q151" s="56"/>
    </row>
    <row r="152" spans="2:17" ht="15.75">
      <c r="B152" s="125"/>
      <c r="C152" s="118"/>
      <c r="D152" s="118"/>
      <c r="E152" s="118"/>
      <c r="F152" s="118"/>
      <c r="G152" s="118"/>
      <c r="H152" s="118"/>
      <c r="I152" s="118"/>
      <c r="J152" s="118"/>
      <c r="K152" s="118"/>
      <c r="M152" s="136"/>
      <c r="Q152" s="56"/>
    </row>
    <row r="153" spans="2:17" ht="15.75">
      <c r="B153" s="158" t="s">
        <v>294</v>
      </c>
      <c r="C153" s="159"/>
      <c r="D153" s="159"/>
      <c r="E153" s="159"/>
      <c r="F153" s="159"/>
      <c r="G153" s="159"/>
      <c r="H153" s="159"/>
      <c r="I153" s="159"/>
      <c r="J153" s="159"/>
      <c r="K153" s="159"/>
      <c r="L153" s="159"/>
      <c r="M153" s="137"/>
      <c r="Q153" s="56"/>
    </row>
    <row r="154" spans="2:17" s="98" customFormat="1" ht="15.75" customHeight="1">
      <c r="B154" s="284"/>
      <c r="C154" s="100"/>
      <c r="D154" s="100"/>
      <c r="E154" s="100"/>
      <c r="F154" s="100"/>
      <c r="G154" s="100"/>
      <c r="H154" s="100"/>
      <c r="I154" s="100"/>
      <c r="J154" s="100"/>
      <c r="K154" s="100"/>
      <c r="L154" s="101"/>
      <c r="M154" s="138"/>
    </row>
    <row r="155" spans="2:17" ht="15.75">
      <c r="B155" s="194" t="s">
        <v>175</v>
      </c>
      <c r="C155" s="100"/>
      <c r="D155" s="100"/>
      <c r="E155" s="100"/>
      <c r="F155" s="100"/>
      <c r="G155" s="100"/>
      <c r="H155" s="100"/>
      <c r="I155" s="100"/>
      <c r="J155" s="100"/>
      <c r="K155" s="295">
        <f>SUM(Personalmeldung!O22:O42,Personalmeldung!Q47:Q150,Personalmeldung!S47:S150,Personalmeldung!T47:T150,Personalmeldung!L25,Personalmeldung!L28,Personalmeldung!L32,Personalmeldung!L35,Personalmeldung!L39,Personalmeldung!L42)</f>
        <v>0</v>
      </c>
      <c r="L155" s="294">
        <f>K155/40</f>
        <v>0</v>
      </c>
      <c r="M155" s="137"/>
      <c r="Q155" s="56"/>
    </row>
    <row r="156" spans="2:17" ht="15.75">
      <c r="B156" s="194" t="s">
        <v>176</v>
      </c>
      <c r="C156" s="100"/>
      <c r="D156" s="100"/>
      <c r="E156" s="100"/>
      <c r="F156" s="100"/>
      <c r="G156" s="100"/>
      <c r="H156" s="100"/>
      <c r="I156" s="100"/>
      <c r="J156" s="100"/>
      <c r="K156" s="296">
        <f>SUM(Personalmeldung!R47:R150)</f>
        <v>0</v>
      </c>
      <c r="L156" s="294">
        <f>K156/40</f>
        <v>0</v>
      </c>
      <c r="M156" s="137"/>
      <c r="Q156" s="56"/>
    </row>
    <row r="157" spans="2:17" ht="15.75">
      <c r="B157" s="194"/>
      <c r="C157" s="100"/>
      <c r="D157" s="100"/>
      <c r="E157" s="100"/>
      <c r="F157" s="100"/>
      <c r="G157" s="100"/>
      <c r="H157" s="100"/>
      <c r="I157" s="100"/>
      <c r="J157" s="100"/>
      <c r="K157" s="218"/>
      <c r="L157" s="101"/>
      <c r="M157" s="137"/>
      <c r="Q157" s="56"/>
    </row>
    <row r="158" spans="2:17" ht="15.75" customHeight="1">
      <c r="B158" s="194" t="s">
        <v>290</v>
      </c>
      <c r="C158" s="186"/>
      <c r="D158" s="186"/>
      <c r="E158" s="186"/>
      <c r="F158" s="100"/>
      <c r="G158" s="100"/>
      <c r="H158" s="100"/>
      <c r="I158" s="100"/>
      <c r="J158" s="100"/>
      <c r="K158" s="217" t="e">
        <f>K155/(K155+K156)</f>
        <v>#DIV/0!</v>
      </c>
      <c r="L158" s="101"/>
      <c r="M158" s="137"/>
      <c r="Q158" s="56"/>
    </row>
    <row r="159" spans="2:17" ht="15.75">
      <c r="B159" s="194"/>
      <c r="C159" s="100"/>
      <c r="D159" s="283"/>
      <c r="E159" s="100"/>
      <c r="F159" s="100"/>
      <c r="G159" s="100"/>
      <c r="H159" s="100"/>
      <c r="I159" s="100"/>
      <c r="J159" s="100"/>
      <c r="K159" s="100"/>
      <c r="L159" s="101"/>
      <c r="M159" s="137"/>
      <c r="Q159" s="56"/>
    </row>
    <row r="160" spans="2:17" ht="15.75">
      <c r="B160" s="291"/>
      <c r="C160" s="292"/>
      <c r="D160" s="523">
        <f ca="1">TODAY()</f>
        <v>45737</v>
      </c>
      <c r="E160" s="292"/>
      <c r="F160" s="292"/>
      <c r="G160" s="292"/>
      <c r="H160" s="292"/>
      <c r="I160" s="119"/>
      <c r="J160" s="119"/>
      <c r="K160" s="119"/>
      <c r="L160" s="120"/>
      <c r="M160" s="137"/>
      <c r="Q160" s="56"/>
    </row>
    <row r="161" spans="2:17" ht="15.75">
      <c r="B161" s="105" t="s">
        <v>62</v>
      </c>
      <c r="C161" s="100"/>
      <c r="D161" s="100"/>
      <c r="E161" s="100"/>
      <c r="F161" s="119"/>
      <c r="G161" s="119"/>
      <c r="H161" s="119"/>
      <c r="I161" s="119"/>
      <c r="J161" s="119"/>
      <c r="K161" s="119"/>
      <c r="L161" s="120"/>
      <c r="M161" s="137"/>
      <c r="Q161" s="56"/>
    </row>
    <row r="162" spans="2:17" ht="16.5" thickBot="1">
      <c r="B162" s="121"/>
      <c r="C162" s="122"/>
      <c r="D162" s="122"/>
      <c r="E162" s="122"/>
      <c r="F162" s="122"/>
      <c r="G162" s="122"/>
      <c r="H162" s="122"/>
      <c r="I162" s="122"/>
      <c r="J162" s="122"/>
      <c r="K162" s="122"/>
      <c r="L162" s="123"/>
      <c r="M162" s="139"/>
      <c r="Q162" s="11" t="e">
        <f>IF(#REF!="ja",1,0)</f>
        <v>#REF!</v>
      </c>
    </row>
    <row r="163" spans="2:17" ht="15.75">
      <c r="B163" s="105" t="s">
        <v>63</v>
      </c>
      <c r="C163" s="100"/>
      <c r="D163" s="100"/>
      <c r="E163" s="100"/>
      <c r="F163" s="100"/>
      <c r="G163" s="100"/>
      <c r="H163" s="100"/>
      <c r="I163" s="100"/>
      <c r="J163" s="119"/>
      <c r="K163" s="119"/>
      <c r="L163" s="119"/>
      <c r="M163" s="140"/>
      <c r="Q163" s="56"/>
    </row>
    <row r="164" spans="2:17" ht="12.75" customHeight="1">
      <c r="B164" s="105" t="s">
        <v>64</v>
      </c>
      <c r="C164" s="100"/>
      <c r="D164" s="100"/>
      <c r="E164" s="100"/>
      <c r="F164" s="100"/>
      <c r="G164" s="100"/>
      <c r="H164" s="100"/>
      <c r="I164" s="100"/>
      <c r="J164" s="119"/>
      <c r="K164" s="119"/>
      <c r="L164" s="119"/>
      <c r="M164" s="137"/>
      <c r="Q164" s="11">
        <f>IF(K134&gt;0,1,0)</f>
        <v>0</v>
      </c>
    </row>
    <row r="165" spans="2:17" ht="31.5" customHeight="1">
      <c r="B165" s="544"/>
      <c r="C165" s="545"/>
      <c r="D165" s="545"/>
      <c r="E165" s="545"/>
      <c r="F165" s="545"/>
      <c r="G165" s="545"/>
      <c r="H165" s="545"/>
      <c r="I165" s="545"/>
      <c r="J165" s="545"/>
      <c r="K165" s="545"/>
      <c r="L165" s="545"/>
      <c r="M165" s="133"/>
    </row>
    <row r="166" spans="2:17" ht="36" customHeight="1" thickBot="1">
      <c r="B166" s="121"/>
      <c r="C166" s="122"/>
      <c r="D166" s="122"/>
      <c r="E166" s="122"/>
      <c r="F166" s="122"/>
      <c r="G166" s="122"/>
      <c r="H166" s="122"/>
      <c r="I166" s="122"/>
      <c r="J166" s="122"/>
      <c r="K166" s="122"/>
      <c r="L166" s="122"/>
      <c r="M166" s="133"/>
    </row>
    <row r="167" spans="2:17" ht="14.25" customHeight="1">
      <c r="M167" s="133"/>
    </row>
    <row r="168" spans="2:17" ht="13.5" customHeight="1">
      <c r="M168" s="141"/>
    </row>
    <row r="169" spans="2:17" ht="12.75" customHeight="1">
      <c r="M169" s="133"/>
    </row>
    <row r="170" spans="2:17" ht="15.75">
      <c r="M170" s="135"/>
    </row>
    <row r="171" spans="2:17" ht="15">
      <c r="M171" s="133"/>
    </row>
    <row r="172" spans="2:17" ht="12.75" customHeight="1">
      <c r="M172" s="136"/>
    </row>
    <row r="173" spans="2:17" ht="15">
      <c r="M173" s="142"/>
    </row>
    <row r="174" spans="2:17" ht="12.75" customHeight="1">
      <c r="M174" s="142"/>
    </row>
    <row r="175" spans="2:17" ht="12.75" customHeight="1">
      <c r="M175" s="142"/>
    </row>
    <row r="176" spans="2:17" ht="12.75" customHeight="1">
      <c r="M176" s="142"/>
    </row>
    <row r="177" spans="13:13" ht="27.75" customHeight="1">
      <c r="M177" s="142"/>
    </row>
    <row r="178" spans="13:13" ht="15">
      <c r="M178" s="142"/>
    </row>
    <row r="179" spans="13:13" ht="15">
      <c r="M179" s="142"/>
    </row>
    <row r="180" spans="13:13" ht="12.75" customHeight="1">
      <c r="M180" s="133"/>
    </row>
    <row r="181" spans="13:13" ht="41.25" customHeight="1">
      <c r="M181" s="143"/>
    </row>
    <row r="182" spans="13:13" ht="15">
      <c r="M182" s="143"/>
    </row>
    <row r="183" spans="13:13" ht="15.75" thickBot="1">
      <c r="M183" s="144"/>
    </row>
    <row r="184" spans="13:13" ht="15">
      <c r="M184" s="143"/>
    </row>
    <row r="185" spans="13:13" ht="15">
      <c r="M185" s="143"/>
    </row>
    <row r="186" spans="13:13" ht="30" customHeight="1">
      <c r="M186" s="145" t="s">
        <v>65</v>
      </c>
    </row>
    <row r="187" spans="13:13" ht="15.75" thickBot="1">
      <c r="M187" s="146"/>
    </row>
  </sheetData>
  <sheetProtection algorithmName="SHA-512" hashValue="GA9lzhNhtl0ikclKYVXLrP8PVUrvkznNT1GCyqacAN1JWzhFxfGuJxU9L07DfI/ooF8cIQI2VfDI0lD5ly/Usw==" saltValue="UvrcYLMJqqIXsUCGo44iYQ==" spinCount="100000" sheet="1" objects="1" scenarios="1"/>
  <mergeCells count="83">
    <mergeCell ref="I35:J35"/>
    <mergeCell ref="I13:I15"/>
    <mergeCell ref="J77:L78"/>
    <mergeCell ref="J79:L81"/>
    <mergeCell ref="J82:L84"/>
    <mergeCell ref="B2:L2"/>
    <mergeCell ref="B3:F3"/>
    <mergeCell ref="B12:C12"/>
    <mergeCell ref="K5:L5"/>
    <mergeCell ref="J7:L7"/>
    <mergeCell ref="B16:C16"/>
    <mergeCell ref="B17:C17"/>
    <mergeCell ref="B18:C18"/>
    <mergeCell ref="B20:C20"/>
    <mergeCell ref="B13:C15"/>
    <mergeCell ref="B19:C19"/>
    <mergeCell ref="B32:C32"/>
    <mergeCell ref="B21:C21"/>
    <mergeCell ref="B22:C22"/>
    <mergeCell ref="B23:C23"/>
    <mergeCell ref="B24:C24"/>
    <mergeCell ref="B25:C25"/>
    <mergeCell ref="B26:C26"/>
    <mergeCell ref="B27:C27"/>
    <mergeCell ref="B28:C28"/>
    <mergeCell ref="B29:C29"/>
    <mergeCell ref="B30:C30"/>
    <mergeCell ref="B31:C31"/>
    <mergeCell ref="B44:C44"/>
    <mergeCell ref="B33:C33"/>
    <mergeCell ref="B34:C34"/>
    <mergeCell ref="B35:C35"/>
    <mergeCell ref="B36:C36"/>
    <mergeCell ref="B37:C37"/>
    <mergeCell ref="B38:C38"/>
    <mergeCell ref="B39:C39"/>
    <mergeCell ref="B40:C40"/>
    <mergeCell ref="B41:C41"/>
    <mergeCell ref="B42:C42"/>
    <mergeCell ref="B79:C79"/>
    <mergeCell ref="B80:C80"/>
    <mergeCell ref="B81:C81"/>
    <mergeCell ref="B56:C56"/>
    <mergeCell ref="B45:C45"/>
    <mergeCell ref="B46:C46"/>
    <mergeCell ref="B47:C47"/>
    <mergeCell ref="B48:C48"/>
    <mergeCell ref="B49:C49"/>
    <mergeCell ref="B50:C50"/>
    <mergeCell ref="B51:C51"/>
    <mergeCell ref="B52:C52"/>
    <mergeCell ref="B53:C53"/>
    <mergeCell ref="B54:C54"/>
    <mergeCell ref="B55:C55"/>
    <mergeCell ref="B62:C62"/>
    <mergeCell ref="B63:C63"/>
    <mergeCell ref="B64:C64"/>
    <mergeCell ref="B65:C65"/>
    <mergeCell ref="B78:C78"/>
    <mergeCell ref="B57:C57"/>
    <mergeCell ref="B58:C58"/>
    <mergeCell ref="B59:C59"/>
    <mergeCell ref="B60:C60"/>
    <mergeCell ref="B61:C61"/>
    <mergeCell ref="B165:L165"/>
    <mergeCell ref="K89:L89"/>
    <mergeCell ref="B90:G90"/>
    <mergeCell ref="B91:G91"/>
    <mergeCell ref="B134:G134"/>
    <mergeCell ref="B92:G92"/>
    <mergeCell ref="B82:C82"/>
    <mergeCell ref="B83:C83"/>
    <mergeCell ref="B84:C84"/>
    <mergeCell ref="B136:L136"/>
    <mergeCell ref="B137:L137"/>
    <mergeCell ref="B105:L105"/>
    <mergeCell ref="B101:H101"/>
    <mergeCell ref="G72:H72"/>
    <mergeCell ref="G70:H70"/>
    <mergeCell ref="G69:H69"/>
    <mergeCell ref="D69:E69"/>
    <mergeCell ref="D70:E70"/>
    <mergeCell ref="D72:E72"/>
  </mergeCells>
  <dataValidations count="6">
    <dataValidation type="list" showInputMessage="1" showErrorMessage="1" errorTitle="Hinweis!" error="Bitte den Wert über das Listenfeld auswählen!" sqref="M7:M9 K8:L9" xr:uid="{00000000-0002-0000-0000-000002000000}">
      <formula1>$T$13:$T$16</formula1>
    </dataValidation>
    <dataValidation type="list" allowBlank="1" showErrorMessage="1" errorTitle="Falsche Eingabe" error="Der Eintrag entspricht nicht der hinterlegten Liste!_x000a_Wählen Sie einen Eintrag aus!" sqref="B27:C32 B18:C23" xr:uid="{C17EEB87-C2C0-4282-8613-1D55A084B6BB}">
      <formula1>$O$12:$O$30</formula1>
    </dataValidation>
    <dataValidation type="list" allowBlank="1" showInputMessage="1" showErrorMessage="1" sqref="B36:C41" xr:uid="{DA980AFD-6ABA-4BF2-A55F-728723140163}">
      <formula1>$O$12:$O$30</formula1>
    </dataValidation>
    <dataValidation type="list" allowBlank="1" showErrorMessage="1" errorTitle="Fehlermeldung!" error="Der Eintrag entspricht nicht der hinterlegten Liste!_x000a_Wählen Sie einen Eintrag aus!" sqref="I60:I64 I53:I57 I46:I50 B60:C64 B53:C57 B46:C50" xr:uid="{00000000-0002-0000-0000-000000000000}">
      <formula1>$Q$13:$Q$19</formula1>
    </dataValidation>
    <dataValidation type="list" showInputMessage="1" showErrorMessage="1" errorTitle="Hinweis!" error="Bitte den Wert über das Listenfeld auswählen!" sqref="J7" xr:uid="{B94B65DF-6676-4E91-97DB-D18C7DDDF90D}">
      <formula1>$O$37:$O$40</formula1>
    </dataValidation>
    <dataValidation type="list" allowBlank="1" showInputMessage="1" showErrorMessage="1" sqref="I18:I23 I27:I32" xr:uid="{F89EFCE6-C6ED-44BE-A4FC-474AE7E9334E}">
      <formula1>$O$11:$O$30</formula1>
    </dataValidation>
  </dataValidations>
  <pageMargins left="0.78740157480314965" right="7.874015748031496E-2" top="0.27559055118110237" bottom="0.23622047244094491" header="0" footer="0"/>
  <pageSetup paperSize="9" scale="59" fitToHeight="2" orientation="portrait" r:id="rId1"/>
  <headerFooter alignWithMargins="0"/>
  <rowBreaks count="1" manualBreakCount="1">
    <brk id="85" min="1"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178"/>
  <sheetViews>
    <sheetView zoomScaleNormal="100" zoomScaleSheetLayoutView="55" workbookViewId="0">
      <selection activeCell="E14" sqref="E14:J14"/>
    </sheetView>
  </sheetViews>
  <sheetFormatPr baseColWidth="10" defaultRowHeight="15" outlineLevelRow="1" outlineLevelCol="1"/>
  <cols>
    <col min="1" max="1" width="5.140625" style="223" customWidth="1"/>
    <col min="2" max="2" width="15.7109375" style="223" customWidth="1"/>
    <col min="3" max="3" width="10.28515625" style="223" customWidth="1"/>
    <col min="4" max="4" width="25" style="223" customWidth="1"/>
    <col min="5" max="5" width="8" style="223" customWidth="1"/>
    <col min="6" max="9" width="7.5703125" style="223" customWidth="1"/>
    <col min="10" max="10" width="18.42578125" style="223" customWidth="1"/>
    <col min="11" max="11" width="11.42578125" style="223"/>
    <col min="12" max="12" width="23.28515625" style="223" customWidth="1"/>
    <col min="13" max="13" width="14.42578125" style="223" customWidth="1"/>
    <col min="14" max="14" width="17.42578125" style="223" customWidth="1"/>
    <col min="15" max="16" width="31.42578125" style="223" customWidth="1" outlineLevel="1"/>
    <col min="17" max="17" width="33.7109375" style="223" customWidth="1" outlineLevel="1"/>
    <col min="18" max="18" width="30.5703125" style="223" customWidth="1" outlineLevel="1"/>
    <col min="19" max="19" width="32.42578125" style="223" customWidth="1" outlineLevel="1"/>
    <col min="20" max="20" width="35" style="223" customWidth="1" outlineLevel="1"/>
    <col min="21" max="26" width="11.42578125" style="223"/>
    <col min="27" max="27" width="0" style="223" hidden="1" customWidth="1" outlineLevel="1"/>
    <col min="28" max="28" width="11.42578125" style="223" collapsed="1"/>
    <col min="29" max="16384" width="11.42578125" style="223"/>
  </cols>
  <sheetData>
    <row r="1" spans="1:27" s="222" customFormat="1" ht="12">
      <c r="A1" s="222" t="s">
        <v>177</v>
      </c>
    </row>
    <row r="2" spans="1:27" s="222" customFormat="1">
      <c r="A2" s="222" t="s">
        <v>178</v>
      </c>
      <c r="O2" s="522" t="str">
        <f>'Quartale I-IV'!J7</f>
        <v>Stichtag 01.12.2024 (I. Quartal 2025)</v>
      </c>
    </row>
    <row r="3" spans="1:27" s="222" customFormat="1" ht="12">
      <c r="A3" s="222" t="s">
        <v>179</v>
      </c>
    </row>
    <row r="4" spans="1:27" s="222" customFormat="1" ht="12">
      <c r="A4" s="222" t="s">
        <v>180</v>
      </c>
    </row>
    <row r="5" spans="1:27" ht="18.75">
      <c r="P5" s="224"/>
      <c r="Q5" s="224"/>
      <c r="AA5" s="225" t="s">
        <v>274</v>
      </c>
    </row>
    <row r="6" spans="1:27" ht="30" customHeight="1">
      <c r="A6" s="630" t="s">
        <v>192</v>
      </c>
      <c r="B6" s="630"/>
      <c r="C6" s="630"/>
      <c r="D6" s="630"/>
      <c r="E6" s="630"/>
      <c r="F6" s="630"/>
      <c r="G6" s="630"/>
      <c r="H6" s="630"/>
      <c r="I6" s="630"/>
      <c r="J6" s="630"/>
      <c r="K6" s="630"/>
      <c r="L6" s="630"/>
      <c r="M6" s="630"/>
      <c r="N6" s="630"/>
      <c r="P6" s="647" t="s">
        <v>277</v>
      </c>
      <c r="Q6" s="226" t="s">
        <v>278</v>
      </c>
      <c r="AA6" s="227" t="s">
        <v>275</v>
      </c>
    </row>
    <row r="7" spans="1:27" s="228" customFormat="1" ht="15" customHeight="1">
      <c r="A7" s="631"/>
      <c r="B7" s="632"/>
      <c r="C7" s="632"/>
      <c r="D7" s="633"/>
      <c r="E7" s="623" t="s">
        <v>200</v>
      </c>
      <c r="F7" s="624"/>
      <c r="G7" s="624"/>
      <c r="H7" s="624"/>
      <c r="I7" s="624"/>
      <c r="J7" s="625"/>
      <c r="K7" s="623" t="s">
        <v>201</v>
      </c>
      <c r="L7" s="624"/>
      <c r="M7" s="624"/>
      <c r="N7" s="625"/>
      <c r="P7" s="648"/>
      <c r="Q7" s="229">
        <v>40</v>
      </c>
    </row>
    <row r="8" spans="1:27" s="230" customFormat="1">
      <c r="A8" s="634" t="s">
        <v>181</v>
      </c>
      <c r="B8" s="635"/>
      <c r="C8" s="635"/>
      <c r="D8" s="636"/>
      <c r="E8" s="519" t="s">
        <v>369</v>
      </c>
      <c r="F8" s="520"/>
      <c r="G8" s="520"/>
      <c r="H8" s="520"/>
      <c r="I8" s="520"/>
      <c r="J8" s="521"/>
      <c r="K8" s="620" t="s">
        <v>375</v>
      </c>
      <c r="L8" s="621"/>
      <c r="M8" s="621"/>
      <c r="N8" s="622"/>
      <c r="P8" s="231"/>
      <c r="Q8" s="231"/>
    </row>
    <row r="9" spans="1:27" s="230" customFormat="1">
      <c r="A9" s="634" t="s">
        <v>182</v>
      </c>
      <c r="B9" s="635"/>
      <c r="C9" s="635"/>
      <c r="D9" s="636"/>
      <c r="E9" s="519" t="s">
        <v>370</v>
      </c>
      <c r="F9" s="520"/>
      <c r="G9" s="520"/>
      <c r="H9" s="520"/>
      <c r="I9" s="520"/>
      <c r="J9" s="521"/>
      <c r="K9" s="620" t="s">
        <v>376</v>
      </c>
      <c r="L9" s="621"/>
      <c r="M9" s="621"/>
      <c r="N9" s="622"/>
      <c r="P9" s="649" t="s">
        <v>279</v>
      </c>
      <c r="Q9" s="232"/>
    </row>
    <row r="10" spans="1:27" s="230" customFormat="1">
      <c r="A10" s="634" t="s">
        <v>183</v>
      </c>
      <c r="B10" s="635"/>
      <c r="C10" s="635"/>
      <c r="D10" s="636"/>
      <c r="E10" s="519" t="s">
        <v>371</v>
      </c>
      <c r="F10" s="520"/>
      <c r="G10" s="520"/>
      <c r="H10" s="520"/>
      <c r="I10" s="520"/>
      <c r="J10" s="521"/>
      <c r="K10" s="620" t="s">
        <v>377</v>
      </c>
      <c r="L10" s="621"/>
      <c r="M10" s="621"/>
      <c r="N10" s="622"/>
      <c r="P10" s="650"/>
      <c r="Q10" s="233">
        <v>39</v>
      </c>
    </row>
    <row r="11" spans="1:27" s="230" customFormat="1">
      <c r="A11" s="634" t="s">
        <v>184</v>
      </c>
      <c r="B11" s="635"/>
      <c r="C11" s="635"/>
      <c r="D11" s="636"/>
      <c r="E11" s="519" t="s">
        <v>372</v>
      </c>
      <c r="F11" s="520"/>
      <c r="G11" s="520"/>
      <c r="H11" s="520"/>
      <c r="I11" s="520"/>
      <c r="J11" s="521"/>
      <c r="K11" s="620" t="s">
        <v>378</v>
      </c>
      <c r="L11" s="621"/>
      <c r="M11" s="621"/>
      <c r="N11" s="622"/>
      <c r="P11" s="651"/>
      <c r="Q11" s="234"/>
    </row>
    <row r="12" spans="1:27" s="230" customFormat="1" ht="15" customHeight="1">
      <c r="A12" s="634" t="s">
        <v>185</v>
      </c>
      <c r="B12" s="635"/>
      <c r="C12" s="635"/>
      <c r="D12" s="636"/>
      <c r="E12" s="519" t="s">
        <v>373</v>
      </c>
      <c r="F12" s="520"/>
      <c r="G12" s="520"/>
      <c r="H12" s="520"/>
      <c r="I12" s="520"/>
      <c r="J12" s="521"/>
      <c r="K12" s="620" t="s">
        <v>379</v>
      </c>
      <c r="L12" s="621"/>
      <c r="M12" s="621"/>
      <c r="N12" s="622"/>
    </row>
    <row r="13" spans="1:27" s="230" customFormat="1" ht="15" customHeight="1">
      <c r="A13" s="634" t="s">
        <v>186</v>
      </c>
      <c r="B13" s="635"/>
      <c r="C13" s="635"/>
      <c r="D13" s="636"/>
      <c r="E13" s="519" t="s">
        <v>374</v>
      </c>
      <c r="F13" s="520"/>
      <c r="G13" s="520"/>
      <c r="H13" s="520"/>
      <c r="I13" s="520"/>
      <c r="J13" s="521"/>
      <c r="K13" s="626" t="s">
        <v>380</v>
      </c>
      <c r="L13" s="627"/>
      <c r="M13" s="627"/>
      <c r="N13" s="628"/>
      <c r="P13" s="652"/>
      <c r="Q13" s="652"/>
    </row>
    <row r="14" spans="1:27" s="230" customFormat="1">
      <c r="A14" s="634" t="s">
        <v>202</v>
      </c>
      <c r="B14" s="635"/>
      <c r="C14" s="635"/>
      <c r="D14" s="636"/>
      <c r="E14" s="620"/>
      <c r="F14" s="621"/>
      <c r="G14" s="621"/>
      <c r="H14" s="621"/>
      <c r="I14" s="621"/>
      <c r="J14" s="621"/>
      <c r="K14" s="629"/>
      <c r="L14" s="629"/>
      <c r="M14" s="629"/>
      <c r="N14" s="629"/>
      <c r="P14" s="645"/>
      <c r="Q14" s="646"/>
      <c r="R14" s="235"/>
    </row>
    <row r="15" spans="1:27">
      <c r="P15" s="645"/>
      <c r="Q15" s="646"/>
    </row>
    <row r="16" spans="1:27">
      <c r="P16" s="236"/>
      <c r="Q16" s="237"/>
    </row>
    <row r="17" spans="1:20" s="238" customFormat="1" ht="11.25" customHeight="1">
      <c r="A17" s="238" t="s">
        <v>187</v>
      </c>
      <c r="P17" s="239"/>
    </row>
    <row r="18" spans="1:20" s="238" customFormat="1" ht="11.25" customHeight="1">
      <c r="A18" s="238" t="s">
        <v>188</v>
      </c>
      <c r="O18" s="597" t="s">
        <v>276</v>
      </c>
      <c r="P18" s="240"/>
      <c r="Q18" s="240"/>
      <c r="R18" s="241"/>
    </row>
    <row r="19" spans="1:20" ht="15" customHeight="1">
      <c r="O19" s="598"/>
      <c r="P19" s="240"/>
      <c r="Q19" s="240"/>
      <c r="R19" s="242"/>
    </row>
    <row r="20" spans="1:20" s="244" customFormat="1" ht="105.75" customHeight="1">
      <c r="A20" s="612"/>
      <c r="B20" s="610" t="s">
        <v>204</v>
      </c>
      <c r="C20" s="610" t="s">
        <v>198</v>
      </c>
      <c r="D20" s="608" t="s">
        <v>205</v>
      </c>
      <c r="E20" s="610" t="s">
        <v>193</v>
      </c>
      <c r="F20" s="601" t="s">
        <v>206</v>
      </c>
      <c r="G20" s="601"/>
      <c r="H20" s="601"/>
      <c r="I20" s="601"/>
      <c r="J20" s="601" t="s">
        <v>291</v>
      </c>
      <c r="K20" s="608" t="s">
        <v>207</v>
      </c>
      <c r="L20" s="608" t="s">
        <v>208</v>
      </c>
      <c r="M20" s="610" t="s">
        <v>199</v>
      </c>
      <c r="N20" s="608" t="s">
        <v>209</v>
      </c>
      <c r="O20" s="601" t="s">
        <v>280</v>
      </c>
      <c r="P20" s="599"/>
      <c r="Q20" s="243"/>
      <c r="R20" s="653"/>
      <c r="S20" s="654"/>
      <c r="T20" s="654"/>
    </row>
    <row r="21" spans="1:20">
      <c r="A21" s="613"/>
      <c r="B21" s="611"/>
      <c r="C21" s="611"/>
      <c r="D21" s="609"/>
      <c r="E21" s="611"/>
      <c r="F21" s="245" t="s">
        <v>194</v>
      </c>
      <c r="G21" s="245" t="s">
        <v>195</v>
      </c>
      <c r="H21" s="245" t="s">
        <v>196</v>
      </c>
      <c r="I21" s="245" t="s">
        <v>197</v>
      </c>
      <c r="J21" s="601"/>
      <c r="K21" s="609"/>
      <c r="L21" s="609"/>
      <c r="M21" s="611"/>
      <c r="N21" s="609"/>
      <c r="O21" s="601"/>
      <c r="P21" s="599"/>
      <c r="Q21" s="242"/>
      <c r="R21" s="653"/>
      <c r="S21" s="654"/>
      <c r="T21" s="654"/>
    </row>
    <row r="22" spans="1:20" s="247" customFormat="1" ht="15" customHeight="1">
      <c r="A22" s="614" t="s">
        <v>189</v>
      </c>
      <c r="B22" s="614"/>
      <c r="C22" s="617"/>
      <c r="D22" s="614"/>
      <c r="E22" s="614"/>
      <c r="F22" s="614"/>
      <c r="G22" s="614"/>
      <c r="H22" s="614"/>
      <c r="I22" s="614"/>
      <c r="J22" s="638" t="s">
        <v>203</v>
      </c>
      <c r="K22" s="617"/>
      <c r="L22" s="252" t="s">
        <v>266</v>
      </c>
      <c r="M22" s="614"/>
      <c r="N22" s="614"/>
      <c r="O22" s="655" t="str">
        <f>IF(L23&gt;0,L23," ")</f>
        <v xml:space="preserve"> </v>
      </c>
      <c r="P22" s="600"/>
      <c r="Q22" s="246"/>
      <c r="R22" s="656"/>
      <c r="S22" s="656"/>
      <c r="T22" s="656"/>
    </row>
    <row r="23" spans="1:20" s="247" customFormat="1" ht="15" customHeight="1">
      <c r="A23" s="615"/>
      <c r="B23" s="615"/>
      <c r="C23" s="618"/>
      <c r="D23" s="615"/>
      <c r="E23" s="615"/>
      <c r="F23" s="615"/>
      <c r="G23" s="615"/>
      <c r="H23" s="615"/>
      <c r="I23" s="615"/>
      <c r="J23" s="639"/>
      <c r="K23" s="618"/>
      <c r="L23" s="454">
        <v>0</v>
      </c>
      <c r="M23" s="615"/>
      <c r="N23" s="615"/>
      <c r="O23" s="655"/>
      <c r="P23" s="600"/>
      <c r="Q23" s="246"/>
      <c r="R23" s="656"/>
      <c r="S23" s="656"/>
      <c r="T23" s="656"/>
    </row>
    <row r="24" spans="1:20" s="247" customFormat="1" ht="15" customHeight="1">
      <c r="A24" s="615"/>
      <c r="B24" s="616"/>
      <c r="C24" s="618"/>
      <c r="D24" s="615"/>
      <c r="E24" s="615"/>
      <c r="F24" s="615"/>
      <c r="G24" s="615"/>
      <c r="H24" s="615"/>
      <c r="I24" s="615"/>
      <c r="J24" s="639"/>
      <c r="K24" s="618"/>
      <c r="L24" s="252" t="s">
        <v>267</v>
      </c>
      <c r="M24" s="615"/>
      <c r="N24" s="615"/>
      <c r="O24" s="655"/>
      <c r="P24" s="600"/>
      <c r="Q24" s="246"/>
      <c r="R24" s="656"/>
      <c r="S24" s="656"/>
      <c r="T24" s="656"/>
    </row>
    <row r="25" spans="1:20" s="247" customFormat="1" ht="15" customHeight="1">
      <c r="A25" s="615"/>
      <c r="B25" s="614"/>
      <c r="C25" s="618"/>
      <c r="D25" s="615"/>
      <c r="E25" s="615"/>
      <c r="F25" s="615"/>
      <c r="G25" s="615"/>
      <c r="H25" s="615"/>
      <c r="I25" s="615"/>
      <c r="J25" s="639"/>
      <c r="K25" s="618"/>
      <c r="L25" s="454"/>
      <c r="M25" s="615"/>
      <c r="N25" s="615"/>
      <c r="O25" s="655"/>
      <c r="P25" s="600"/>
      <c r="Q25" s="246"/>
      <c r="R25" s="656"/>
      <c r="S25" s="656"/>
      <c r="T25" s="656"/>
    </row>
    <row r="26" spans="1:20" s="247" customFormat="1" ht="15" customHeight="1">
      <c r="A26" s="615"/>
      <c r="B26" s="615"/>
      <c r="C26" s="618"/>
      <c r="D26" s="615"/>
      <c r="E26" s="615"/>
      <c r="F26" s="615"/>
      <c r="G26" s="615"/>
      <c r="H26" s="615"/>
      <c r="I26" s="615"/>
      <c r="J26" s="639"/>
      <c r="K26" s="618"/>
      <c r="L26" s="253" t="s">
        <v>268</v>
      </c>
      <c r="M26" s="615"/>
      <c r="N26" s="615"/>
      <c r="O26" s="655"/>
      <c r="P26" s="600"/>
      <c r="Q26" s="246"/>
      <c r="R26" s="656"/>
      <c r="S26" s="656"/>
      <c r="T26" s="656"/>
    </row>
    <row r="27" spans="1:20" s="247" customFormat="1" ht="15" customHeight="1">
      <c r="A27" s="615"/>
      <c r="B27" s="615"/>
      <c r="C27" s="618"/>
      <c r="D27" s="615"/>
      <c r="E27" s="615"/>
      <c r="F27" s="615"/>
      <c r="G27" s="615"/>
      <c r="H27" s="615"/>
      <c r="I27" s="615"/>
      <c r="J27" s="639"/>
      <c r="K27" s="618"/>
      <c r="L27" s="254" t="s">
        <v>269</v>
      </c>
      <c r="M27" s="615"/>
      <c r="N27" s="615"/>
      <c r="O27" s="655"/>
      <c r="P27" s="600"/>
      <c r="Q27" s="246"/>
      <c r="R27" s="656"/>
      <c r="S27" s="656"/>
      <c r="T27" s="656"/>
    </row>
    <row r="28" spans="1:20" s="247" customFormat="1" ht="15" customHeight="1">
      <c r="A28" s="616"/>
      <c r="B28" s="616"/>
      <c r="C28" s="619"/>
      <c r="D28" s="616"/>
      <c r="E28" s="616"/>
      <c r="F28" s="616"/>
      <c r="G28" s="616"/>
      <c r="H28" s="616"/>
      <c r="I28" s="616"/>
      <c r="J28" s="640"/>
      <c r="K28" s="619"/>
      <c r="L28" s="454"/>
      <c r="M28" s="616"/>
      <c r="N28" s="616"/>
      <c r="O28" s="655"/>
      <c r="P28" s="600"/>
      <c r="Q28" s="246"/>
      <c r="R28" s="656"/>
      <c r="S28" s="656"/>
      <c r="T28" s="656"/>
    </row>
    <row r="29" spans="1:20" s="247" customFormat="1" ht="15" customHeight="1">
      <c r="A29" s="593" t="s">
        <v>190</v>
      </c>
      <c r="B29" s="614"/>
      <c r="C29" s="593"/>
      <c r="D29" s="593"/>
      <c r="E29" s="593"/>
      <c r="F29" s="593"/>
      <c r="G29" s="593"/>
      <c r="H29" s="593"/>
      <c r="I29" s="593"/>
      <c r="J29" s="637" t="s">
        <v>203</v>
      </c>
      <c r="K29" s="593"/>
      <c r="L29" s="252" t="s">
        <v>266</v>
      </c>
      <c r="M29" s="593"/>
      <c r="N29" s="593"/>
      <c r="O29" s="655" t="str">
        <f>IF(L30&gt;0,L30," ")</f>
        <v xml:space="preserve"> </v>
      </c>
      <c r="P29" s="600"/>
      <c r="Q29" s="246"/>
      <c r="R29" s="656"/>
      <c r="S29" s="656"/>
      <c r="T29" s="656"/>
    </row>
    <row r="30" spans="1:20" s="247" customFormat="1" ht="15" customHeight="1">
      <c r="A30" s="593"/>
      <c r="B30" s="615"/>
      <c r="C30" s="593"/>
      <c r="D30" s="593"/>
      <c r="E30" s="593"/>
      <c r="F30" s="593"/>
      <c r="G30" s="593"/>
      <c r="H30" s="593"/>
      <c r="I30" s="593"/>
      <c r="J30" s="637"/>
      <c r="K30" s="593"/>
      <c r="L30" s="454">
        <v>0</v>
      </c>
      <c r="M30" s="593"/>
      <c r="N30" s="593"/>
      <c r="O30" s="655"/>
      <c r="P30" s="600"/>
      <c r="Q30" s="246"/>
      <c r="R30" s="656"/>
      <c r="S30" s="656"/>
      <c r="T30" s="656"/>
    </row>
    <row r="31" spans="1:20" s="247" customFormat="1" ht="15" customHeight="1">
      <c r="A31" s="593"/>
      <c r="B31" s="616"/>
      <c r="C31" s="593"/>
      <c r="D31" s="593"/>
      <c r="E31" s="593"/>
      <c r="F31" s="593"/>
      <c r="G31" s="593"/>
      <c r="H31" s="593"/>
      <c r="I31" s="593"/>
      <c r="J31" s="637"/>
      <c r="K31" s="593"/>
      <c r="L31" s="252" t="s">
        <v>267</v>
      </c>
      <c r="M31" s="593"/>
      <c r="N31" s="593"/>
      <c r="O31" s="655"/>
      <c r="P31" s="600"/>
      <c r="Q31" s="246"/>
      <c r="R31" s="656"/>
      <c r="S31" s="656"/>
      <c r="T31" s="656"/>
    </row>
    <row r="32" spans="1:20" s="247" customFormat="1" ht="15" customHeight="1">
      <c r="A32" s="593"/>
      <c r="B32" s="614"/>
      <c r="C32" s="593"/>
      <c r="D32" s="593"/>
      <c r="E32" s="593"/>
      <c r="F32" s="593"/>
      <c r="G32" s="593"/>
      <c r="H32" s="593"/>
      <c r="I32" s="593"/>
      <c r="J32" s="637"/>
      <c r="K32" s="593"/>
      <c r="L32" s="454"/>
      <c r="M32" s="593"/>
      <c r="N32" s="593"/>
      <c r="O32" s="655"/>
      <c r="P32" s="600"/>
      <c r="Q32" s="246"/>
      <c r="R32" s="656"/>
      <c r="S32" s="656"/>
      <c r="T32" s="656"/>
    </row>
    <row r="33" spans="1:20" s="247" customFormat="1" ht="15" customHeight="1">
      <c r="A33" s="593"/>
      <c r="B33" s="615"/>
      <c r="C33" s="593"/>
      <c r="D33" s="593"/>
      <c r="E33" s="593"/>
      <c r="F33" s="593"/>
      <c r="G33" s="593"/>
      <c r="H33" s="593"/>
      <c r="I33" s="593"/>
      <c r="J33" s="637"/>
      <c r="K33" s="593"/>
      <c r="L33" s="253" t="s">
        <v>268</v>
      </c>
      <c r="M33" s="593"/>
      <c r="N33" s="593"/>
      <c r="O33" s="655"/>
      <c r="P33" s="600"/>
      <c r="Q33" s="246"/>
      <c r="R33" s="656"/>
      <c r="S33" s="656"/>
      <c r="T33" s="656"/>
    </row>
    <row r="34" spans="1:20" s="247" customFormat="1" ht="15" customHeight="1">
      <c r="A34" s="593"/>
      <c r="B34" s="615"/>
      <c r="C34" s="593"/>
      <c r="D34" s="593"/>
      <c r="E34" s="593"/>
      <c r="F34" s="593"/>
      <c r="G34" s="593"/>
      <c r="H34" s="593"/>
      <c r="I34" s="593"/>
      <c r="J34" s="594"/>
      <c r="K34" s="593"/>
      <c r="L34" s="254" t="s">
        <v>269</v>
      </c>
      <c r="M34" s="593"/>
      <c r="N34" s="593"/>
      <c r="O34" s="655"/>
      <c r="P34" s="600"/>
      <c r="Q34" s="246"/>
      <c r="R34" s="656"/>
      <c r="S34" s="656"/>
      <c r="T34" s="656"/>
    </row>
    <row r="35" spans="1:20" s="247" customFormat="1" ht="15" customHeight="1">
      <c r="A35" s="593"/>
      <c r="B35" s="616"/>
      <c r="C35" s="593"/>
      <c r="D35" s="593"/>
      <c r="E35" s="593"/>
      <c r="F35" s="593"/>
      <c r="G35" s="593"/>
      <c r="H35" s="593"/>
      <c r="I35" s="593"/>
      <c r="J35" s="594"/>
      <c r="K35" s="593"/>
      <c r="L35" s="454"/>
      <c r="M35" s="593"/>
      <c r="N35" s="593"/>
      <c r="O35" s="655"/>
      <c r="P35" s="600"/>
      <c r="Q35" s="246"/>
      <c r="R35" s="656"/>
      <c r="S35" s="656"/>
      <c r="T35" s="656"/>
    </row>
    <row r="36" spans="1:20" s="247" customFormat="1" ht="15" customHeight="1">
      <c r="A36" s="593" t="s">
        <v>191</v>
      </c>
      <c r="B36" s="614"/>
      <c r="C36" s="593"/>
      <c r="D36" s="593"/>
      <c r="E36" s="593"/>
      <c r="F36" s="593"/>
      <c r="G36" s="593"/>
      <c r="H36" s="593"/>
      <c r="I36" s="593"/>
      <c r="J36" s="637" t="s">
        <v>203</v>
      </c>
      <c r="K36" s="593"/>
      <c r="L36" s="252" t="s">
        <v>266</v>
      </c>
      <c r="M36" s="593"/>
      <c r="N36" s="593"/>
      <c r="O36" s="655" t="str">
        <f>IF(L37&gt;0,L37," ")</f>
        <v xml:space="preserve"> </v>
      </c>
      <c r="P36" s="600"/>
      <c r="Q36" s="246"/>
      <c r="R36" s="656"/>
      <c r="S36" s="656"/>
      <c r="T36" s="656"/>
    </row>
    <row r="37" spans="1:20" s="247" customFormat="1" ht="15" customHeight="1">
      <c r="A37" s="593"/>
      <c r="B37" s="615"/>
      <c r="C37" s="593"/>
      <c r="D37" s="593"/>
      <c r="E37" s="593"/>
      <c r="F37" s="593"/>
      <c r="G37" s="593"/>
      <c r="H37" s="593"/>
      <c r="I37" s="593"/>
      <c r="J37" s="637"/>
      <c r="K37" s="593"/>
      <c r="L37" s="454"/>
      <c r="M37" s="593"/>
      <c r="N37" s="593"/>
      <c r="O37" s="655"/>
      <c r="P37" s="600"/>
      <c r="Q37" s="246"/>
      <c r="R37" s="656"/>
      <c r="S37" s="656"/>
      <c r="T37" s="656"/>
    </row>
    <row r="38" spans="1:20" s="247" customFormat="1" ht="15" customHeight="1">
      <c r="A38" s="593"/>
      <c r="B38" s="616"/>
      <c r="C38" s="593"/>
      <c r="D38" s="593"/>
      <c r="E38" s="593"/>
      <c r="F38" s="593"/>
      <c r="G38" s="593"/>
      <c r="H38" s="593"/>
      <c r="I38" s="593"/>
      <c r="J38" s="637"/>
      <c r="K38" s="593"/>
      <c r="L38" s="252" t="s">
        <v>267</v>
      </c>
      <c r="M38" s="593"/>
      <c r="N38" s="593"/>
      <c r="O38" s="655"/>
      <c r="P38" s="600"/>
      <c r="Q38" s="246"/>
      <c r="R38" s="656"/>
      <c r="S38" s="656"/>
      <c r="T38" s="656"/>
    </row>
    <row r="39" spans="1:20" s="247" customFormat="1" ht="15" customHeight="1">
      <c r="A39" s="593"/>
      <c r="B39" s="614"/>
      <c r="C39" s="593"/>
      <c r="D39" s="593"/>
      <c r="E39" s="593"/>
      <c r="F39" s="593"/>
      <c r="G39" s="593"/>
      <c r="H39" s="593"/>
      <c r="I39" s="593"/>
      <c r="J39" s="637"/>
      <c r="K39" s="593"/>
      <c r="L39" s="454"/>
      <c r="M39" s="593"/>
      <c r="N39" s="593"/>
      <c r="O39" s="655"/>
      <c r="P39" s="600"/>
      <c r="Q39" s="246"/>
      <c r="R39" s="656"/>
      <c r="S39" s="656"/>
      <c r="T39" s="656"/>
    </row>
    <row r="40" spans="1:20" s="247" customFormat="1" ht="15" customHeight="1">
      <c r="A40" s="593"/>
      <c r="B40" s="615"/>
      <c r="C40" s="593"/>
      <c r="D40" s="593"/>
      <c r="E40" s="593"/>
      <c r="F40" s="593"/>
      <c r="G40" s="593"/>
      <c r="H40" s="593"/>
      <c r="I40" s="593"/>
      <c r="J40" s="637"/>
      <c r="K40" s="593"/>
      <c r="L40" s="253" t="s">
        <v>268</v>
      </c>
      <c r="M40" s="593"/>
      <c r="N40" s="593"/>
      <c r="O40" s="655"/>
      <c r="P40" s="600"/>
      <c r="Q40" s="246"/>
      <c r="R40" s="656"/>
      <c r="S40" s="656"/>
      <c r="T40" s="656"/>
    </row>
    <row r="41" spans="1:20" s="247" customFormat="1" ht="15" customHeight="1">
      <c r="A41" s="593"/>
      <c r="B41" s="615"/>
      <c r="C41" s="593"/>
      <c r="D41" s="593"/>
      <c r="E41" s="593"/>
      <c r="F41" s="593"/>
      <c r="G41" s="593"/>
      <c r="H41" s="593"/>
      <c r="I41" s="593"/>
      <c r="J41" s="594"/>
      <c r="K41" s="593"/>
      <c r="L41" s="254" t="s">
        <v>269</v>
      </c>
      <c r="M41" s="593"/>
      <c r="N41" s="593"/>
      <c r="O41" s="655"/>
      <c r="P41" s="600"/>
      <c r="Q41" s="246"/>
      <c r="R41" s="656"/>
      <c r="S41" s="656"/>
      <c r="T41" s="656"/>
    </row>
    <row r="42" spans="1:20" s="247" customFormat="1" ht="15" customHeight="1">
      <c r="A42" s="593"/>
      <c r="B42" s="616"/>
      <c r="C42" s="593"/>
      <c r="D42" s="593"/>
      <c r="E42" s="593"/>
      <c r="F42" s="593"/>
      <c r="G42" s="593"/>
      <c r="H42" s="593"/>
      <c r="I42" s="593"/>
      <c r="J42" s="594"/>
      <c r="K42" s="593"/>
      <c r="L42" s="454"/>
      <c r="M42" s="593"/>
      <c r="N42" s="593"/>
      <c r="O42" s="655"/>
      <c r="P42" s="600"/>
      <c r="Q42" s="246"/>
      <c r="R42" s="656"/>
      <c r="S42" s="656"/>
      <c r="T42" s="656"/>
    </row>
    <row r="45" spans="1:20" ht="105.75" customHeight="1">
      <c r="A45" s="612"/>
      <c r="B45" s="610" t="s">
        <v>204</v>
      </c>
      <c r="C45" s="610" t="s">
        <v>198</v>
      </c>
      <c r="D45" s="608" t="s">
        <v>205</v>
      </c>
      <c r="E45" s="610" t="s">
        <v>193</v>
      </c>
      <c r="F45" s="601" t="s">
        <v>206</v>
      </c>
      <c r="G45" s="601"/>
      <c r="H45" s="601"/>
      <c r="I45" s="601"/>
      <c r="J45" s="601" t="s">
        <v>292</v>
      </c>
      <c r="K45" s="608" t="s">
        <v>207</v>
      </c>
      <c r="L45" s="608" t="s">
        <v>208</v>
      </c>
      <c r="M45" s="610" t="s">
        <v>199</v>
      </c>
      <c r="N45" s="608" t="s">
        <v>209</v>
      </c>
      <c r="O45" s="601" t="s">
        <v>281</v>
      </c>
      <c r="P45" s="601" t="s">
        <v>273</v>
      </c>
      <c r="Q45" s="601" t="s">
        <v>295</v>
      </c>
      <c r="R45" s="601" t="s">
        <v>296</v>
      </c>
      <c r="S45" s="601" t="s">
        <v>153</v>
      </c>
      <c r="T45" s="601" t="s">
        <v>282</v>
      </c>
    </row>
    <row r="46" spans="1:20">
      <c r="A46" s="613"/>
      <c r="B46" s="611"/>
      <c r="C46" s="611"/>
      <c r="D46" s="609"/>
      <c r="E46" s="611"/>
      <c r="F46" s="245" t="s">
        <v>194</v>
      </c>
      <c r="G46" s="245" t="s">
        <v>195</v>
      </c>
      <c r="H46" s="245" t="s">
        <v>196</v>
      </c>
      <c r="I46" s="245" t="s">
        <v>197</v>
      </c>
      <c r="J46" s="601"/>
      <c r="K46" s="609"/>
      <c r="L46" s="609"/>
      <c r="M46" s="611"/>
      <c r="N46" s="609"/>
      <c r="O46" s="601"/>
      <c r="P46" s="601"/>
      <c r="Q46" s="601"/>
      <c r="R46" s="601"/>
      <c r="S46" s="601"/>
      <c r="T46" s="601"/>
    </row>
    <row r="47" spans="1:20" s="247" customFormat="1">
      <c r="A47" s="593" t="s">
        <v>210</v>
      </c>
      <c r="B47" s="248"/>
      <c r="C47" s="593"/>
      <c r="D47" s="596"/>
      <c r="E47" s="593"/>
      <c r="F47" s="593"/>
      <c r="G47" s="593"/>
      <c r="H47" s="593"/>
      <c r="I47" s="593"/>
      <c r="J47" s="594"/>
      <c r="K47" s="593"/>
      <c r="L47" s="593"/>
      <c r="M47" s="593"/>
      <c r="N47" s="594"/>
      <c r="O47" s="593"/>
      <c r="P47" s="593"/>
      <c r="Q47" s="595" t="str">
        <f>IF(O47=Berufsabschlüsse!$A$45," ",IF(OR(F47=Berufsabschlüsse!$C$45,G47=Berufsabschlüsse!$C$45,H47=Berufsabschlüsse!$C$45),Personalmeldung!L47," "))</f>
        <v xml:space="preserve"> </v>
      </c>
      <c r="R47" s="595" t="str">
        <f>IF(I47=Berufsabschlüsse!$C$45,Personalmeldung!L47:L48," ")</f>
        <v xml:space="preserve"> </v>
      </c>
      <c r="S47" s="595" t="str">
        <f>IF(AND(O47=Berufsabschlüsse!$A$45,OR(Personalmeldung!P47:P48=0,Personalmeldung!P47:P48=Berufsabschlüsse!$A$46)),Personalmeldung!L47:L48," ")</f>
        <v xml:space="preserve"> </v>
      </c>
      <c r="T47" s="595" t="str">
        <f>IF(AND(O47=Berufsabschlüsse!$A$45,P47=Berufsabschlüsse!$A$45),Personalmeldung!L47:L48," ")</f>
        <v xml:space="preserve"> </v>
      </c>
    </row>
    <row r="48" spans="1:20" s="247" customFormat="1">
      <c r="A48" s="593"/>
      <c r="B48" s="248"/>
      <c r="C48" s="593"/>
      <c r="D48" s="596"/>
      <c r="E48" s="593"/>
      <c r="F48" s="593"/>
      <c r="G48" s="593"/>
      <c r="H48" s="593"/>
      <c r="I48" s="593"/>
      <c r="J48" s="594"/>
      <c r="K48" s="593"/>
      <c r="L48" s="593"/>
      <c r="M48" s="593"/>
      <c r="N48" s="594"/>
      <c r="O48" s="593"/>
      <c r="P48" s="593"/>
      <c r="Q48" s="595"/>
      <c r="R48" s="595"/>
      <c r="S48" s="595"/>
      <c r="T48" s="595"/>
    </row>
    <row r="49" spans="1:20" s="247" customFormat="1">
      <c r="A49" s="593" t="s">
        <v>211</v>
      </c>
      <c r="B49" s="248"/>
      <c r="C49" s="593"/>
      <c r="D49" s="596"/>
      <c r="E49" s="593"/>
      <c r="F49" s="593"/>
      <c r="G49" s="593"/>
      <c r="H49" s="593"/>
      <c r="I49" s="593"/>
      <c r="J49" s="594"/>
      <c r="K49" s="593"/>
      <c r="L49" s="593"/>
      <c r="M49" s="593"/>
      <c r="N49" s="594"/>
      <c r="O49" s="593"/>
      <c r="P49" s="593"/>
      <c r="Q49" s="595" t="str">
        <f>IF(O49=Berufsabschlüsse!$A$45," ",IF(OR(F49=Berufsabschlüsse!$C$45,G49=Berufsabschlüsse!$C$45,H49=Berufsabschlüsse!$C$45),Personalmeldung!L49," "))</f>
        <v xml:space="preserve"> </v>
      </c>
      <c r="R49" s="595" t="str">
        <f>IF(I49=Berufsabschlüsse!$C$45,Personalmeldung!L49:L50," ")</f>
        <v xml:space="preserve"> </v>
      </c>
      <c r="S49" s="595" t="str">
        <f>IF(AND(O49=Berufsabschlüsse!$A$45,OR(Personalmeldung!P49:P50=0,Personalmeldung!P49:P50=Berufsabschlüsse!$A$46)),Personalmeldung!L49:L50," ")</f>
        <v xml:space="preserve"> </v>
      </c>
      <c r="T49" s="595" t="str">
        <f>IF(AND(O49=Berufsabschlüsse!$A$45,P49=Berufsabschlüsse!$A$45),Personalmeldung!L49:L50," ")</f>
        <v xml:space="preserve"> </v>
      </c>
    </row>
    <row r="50" spans="1:20" s="247" customFormat="1">
      <c r="A50" s="593"/>
      <c r="B50" s="248"/>
      <c r="C50" s="593"/>
      <c r="D50" s="596"/>
      <c r="E50" s="593"/>
      <c r="F50" s="593"/>
      <c r="G50" s="593"/>
      <c r="H50" s="593"/>
      <c r="I50" s="593"/>
      <c r="J50" s="594"/>
      <c r="K50" s="593"/>
      <c r="L50" s="593"/>
      <c r="M50" s="593"/>
      <c r="N50" s="594"/>
      <c r="O50" s="593"/>
      <c r="P50" s="593"/>
      <c r="Q50" s="595"/>
      <c r="R50" s="595"/>
      <c r="S50" s="595"/>
      <c r="T50" s="595"/>
    </row>
    <row r="51" spans="1:20" s="247" customFormat="1">
      <c r="A51" s="593" t="s">
        <v>212</v>
      </c>
      <c r="B51" s="248"/>
      <c r="C51" s="593"/>
      <c r="D51" s="596"/>
      <c r="E51" s="593"/>
      <c r="F51" s="593"/>
      <c r="G51" s="593"/>
      <c r="H51" s="593"/>
      <c r="I51" s="593"/>
      <c r="J51" s="594"/>
      <c r="K51" s="593"/>
      <c r="L51" s="593"/>
      <c r="M51" s="593"/>
      <c r="N51" s="594"/>
      <c r="O51" s="593"/>
      <c r="P51" s="593"/>
      <c r="Q51" s="595" t="str">
        <f>IF(O51=Berufsabschlüsse!$A$45," ",IF(OR(F51=Berufsabschlüsse!$C$45,G51=Berufsabschlüsse!$C$45,H51=Berufsabschlüsse!$C$45),Personalmeldung!L51," "))</f>
        <v xml:space="preserve"> </v>
      </c>
      <c r="R51" s="595" t="str">
        <f>IF(I51=Berufsabschlüsse!$C$45,Personalmeldung!L51:L52," ")</f>
        <v xml:space="preserve"> </v>
      </c>
      <c r="S51" s="595" t="str">
        <f>IF(AND(O51=Berufsabschlüsse!$A$45,OR(Personalmeldung!P51:P52=0,Personalmeldung!P51:P52=Berufsabschlüsse!$A$46)),Personalmeldung!L51:L52," ")</f>
        <v xml:space="preserve"> </v>
      </c>
      <c r="T51" s="595" t="str">
        <f>IF(AND(O51=Berufsabschlüsse!$A$45,P51=Berufsabschlüsse!$A$45),Personalmeldung!L51:L52," ")</f>
        <v xml:space="preserve"> </v>
      </c>
    </row>
    <row r="52" spans="1:20" s="247" customFormat="1">
      <c r="A52" s="593"/>
      <c r="B52" s="248"/>
      <c r="C52" s="593"/>
      <c r="D52" s="596"/>
      <c r="E52" s="593"/>
      <c r="F52" s="593"/>
      <c r="G52" s="593"/>
      <c r="H52" s="593"/>
      <c r="I52" s="593"/>
      <c r="J52" s="594"/>
      <c r="K52" s="593"/>
      <c r="L52" s="593"/>
      <c r="M52" s="593"/>
      <c r="N52" s="594"/>
      <c r="O52" s="593"/>
      <c r="P52" s="593"/>
      <c r="Q52" s="595"/>
      <c r="R52" s="595"/>
      <c r="S52" s="595"/>
      <c r="T52" s="595"/>
    </row>
    <row r="53" spans="1:20" s="247" customFormat="1">
      <c r="A53" s="593" t="s">
        <v>213</v>
      </c>
      <c r="B53" s="248"/>
      <c r="C53" s="593"/>
      <c r="D53" s="596"/>
      <c r="E53" s="593"/>
      <c r="F53" s="593"/>
      <c r="G53" s="593"/>
      <c r="H53" s="593"/>
      <c r="I53" s="593"/>
      <c r="J53" s="594"/>
      <c r="K53" s="593"/>
      <c r="L53" s="593"/>
      <c r="M53" s="593"/>
      <c r="N53" s="594"/>
      <c r="O53" s="593"/>
      <c r="P53" s="593"/>
      <c r="Q53" s="595" t="str">
        <f>IF(O53=Berufsabschlüsse!$A$45," ",IF(OR(F53=Berufsabschlüsse!$C$45,G53=Berufsabschlüsse!$C$45,H53=Berufsabschlüsse!$C$45),Personalmeldung!L53," "))</f>
        <v xml:space="preserve"> </v>
      </c>
      <c r="R53" s="595" t="str">
        <f>IF(I53=Berufsabschlüsse!$C$45,Personalmeldung!L53:L54," ")</f>
        <v xml:space="preserve"> </v>
      </c>
      <c r="S53" s="595" t="str">
        <f>IF(AND(O53=Berufsabschlüsse!$A$45,OR(Personalmeldung!P53:P54=0,Personalmeldung!P53:P54=Berufsabschlüsse!$A$46)),Personalmeldung!L53:L54," ")</f>
        <v xml:space="preserve"> </v>
      </c>
      <c r="T53" s="595" t="str">
        <f>IF(AND(O53=Berufsabschlüsse!$A$45,P53=Berufsabschlüsse!$A$45),Personalmeldung!L53:L54," ")</f>
        <v xml:space="preserve"> </v>
      </c>
    </row>
    <row r="54" spans="1:20" s="247" customFormat="1">
      <c r="A54" s="593"/>
      <c r="B54" s="248"/>
      <c r="C54" s="593"/>
      <c r="D54" s="596"/>
      <c r="E54" s="593"/>
      <c r="F54" s="593"/>
      <c r="G54" s="593"/>
      <c r="H54" s="593"/>
      <c r="I54" s="593"/>
      <c r="J54" s="594"/>
      <c r="K54" s="593"/>
      <c r="L54" s="593"/>
      <c r="M54" s="593"/>
      <c r="N54" s="594"/>
      <c r="O54" s="593"/>
      <c r="P54" s="593"/>
      <c r="Q54" s="595"/>
      <c r="R54" s="595"/>
      <c r="S54" s="595"/>
      <c r="T54" s="595"/>
    </row>
    <row r="55" spans="1:20" s="247" customFormat="1">
      <c r="A55" s="593" t="s">
        <v>214</v>
      </c>
      <c r="B55" s="248"/>
      <c r="C55" s="593"/>
      <c r="D55" s="596"/>
      <c r="E55" s="593"/>
      <c r="F55" s="593"/>
      <c r="G55" s="593"/>
      <c r="H55" s="593"/>
      <c r="I55" s="593"/>
      <c r="J55" s="594"/>
      <c r="K55" s="593"/>
      <c r="L55" s="593"/>
      <c r="M55" s="593"/>
      <c r="N55" s="594"/>
      <c r="O55" s="593"/>
      <c r="P55" s="593"/>
      <c r="Q55" s="595" t="str">
        <f>IF(O55=Berufsabschlüsse!$A$45," ",IF(OR(F55=Berufsabschlüsse!$C$45,G55=Berufsabschlüsse!$C$45,H55=Berufsabschlüsse!$C$45),Personalmeldung!L55," "))</f>
        <v xml:space="preserve"> </v>
      </c>
      <c r="R55" s="595" t="str">
        <f>IF(I55=Berufsabschlüsse!$C$45,Personalmeldung!L55:L56," ")</f>
        <v xml:space="preserve"> </v>
      </c>
      <c r="S55" s="595" t="str">
        <f>IF(AND(O55=Berufsabschlüsse!$A$45,OR(Personalmeldung!P55:P56=0,Personalmeldung!P55:P56=Berufsabschlüsse!$A$46)),Personalmeldung!L55:L56," ")</f>
        <v xml:space="preserve"> </v>
      </c>
      <c r="T55" s="595" t="str">
        <f>IF(AND(O55=Berufsabschlüsse!$A$45,P55=Berufsabschlüsse!$A$45),Personalmeldung!L55:L56," ")</f>
        <v xml:space="preserve"> </v>
      </c>
    </row>
    <row r="56" spans="1:20" s="247" customFormat="1">
      <c r="A56" s="593"/>
      <c r="B56" s="248"/>
      <c r="C56" s="593"/>
      <c r="D56" s="596"/>
      <c r="E56" s="593"/>
      <c r="F56" s="593"/>
      <c r="G56" s="593"/>
      <c r="H56" s="593"/>
      <c r="I56" s="593"/>
      <c r="J56" s="594"/>
      <c r="K56" s="593"/>
      <c r="L56" s="593"/>
      <c r="M56" s="593"/>
      <c r="N56" s="594"/>
      <c r="O56" s="593"/>
      <c r="P56" s="593"/>
      <c r="Q56" s="595"/>
      <c r="R56" s="595"/>
      <c r="S56" s="595"/>
      <c r="T56" s="595"/>
    </row>
    <row r="57" spans="1:20" s="247" customFormat="1">
      <c r="A57" s="593" t="s">
        <v>215</v>
      </c>
      <c r="B57" s="248"/>
      <c r="C57" s="593"/>
      <c r="D57" s="596"/>
      <c r="E57" s="593"/>
      <c r="F57" s="593"/>
      <c r="G57" s="593"/>
      <c r="H57" s="593"/>
      <c r="I57" s="593"/>
      <c r="J57" s="594"/>
      <c r="K57" s="593"/>
      <c r="L57" s="593"/>
      <c r="M57" s="593"/>
      <c r="N57" s="594"/>
      <c r="O57" s="593"/>
      <c r="P57" s="593"/>
      <c r="Q57" s="595" t="str">
        <f>IF(O57=Berufsabschlüsse!$A$45," ",IF(OR(F57=Berufsabschlüsse!$C$45,G57=Berufsabschlüsse!$C$45,H57=Berufsabschlüsse!$C$45),Personalmeldung!L57," "))</f>
        <v xml:space="preserve"> </v>
      </c>
      <c r="R57" s="595" t="str">
        <f>IF(I57=Berufsabschlüsse!$C$45,Personalmeldung!L57:L58," ")</f>
        <v xml:space="preserve"> </v>
      </c>
      <c r="S57" s="595" t="str">
        <f>IF(AND(O57=Berufsabschlüsse!$A$45,OR(Personalmeldung!P57:P58=0,Personalmeldung!P57:P58=Berufsabschlüsse!$A$46)),Personalmeldung!L57:L58," ")</f>
        <v xml:space="preserve"> </v>
      </c>
      <c r="T57" s="595" t="str">
        <f>IF(AND(O57=Berufsabschlüsse!$A$45,P57=Berufsabschlüsse!$A$45),Personalmeldung!L57:L58," ")</f>
        <v xml:space="preserve"> </v>
      </c>
    </row>
    <row r="58" spans="1:20" s="247" customFormat="1">
      <c r="A58" s="593"/>
      <c r="B58" s="248"/>
      <c r="C58" s="593"/>
      <c r="D58" s="596"/>
      <c r="E58" s="593"/>
      <c r="F58" s="593"/>
      <c r="G58" s="593"/>
      <c r="H58" s="593"/>
      <c r="I58" s="593"/>
      <c r="J58" s="594"/>
      <c r="K58" s="593"/>
      <c r="L58" s="593"/>
      <c r="M58" s="593"/>
      <c r="N58" s="594"/>
      <c r="O58" s="593"/>
      <c r="P58" s="593"/>
      <c r="Q58" s="595"/>
      <c r="R58" s="595"/>
      <c r="S58" s="595"/>
      <c r="T58" s="595"/>
    </row>
    <row r="59" spans="1:20" s="247" customFormat="1">
      <c r="A59" s="593" t="s">
        <v>216</v>
      </c>
      <c r="B59" s="248"/>
      <c r="C59" s="593"/>
      <c r="D59" s="596"/>
      <c r="E59" s="593"/>
      <c r="F59" s="593"/>
      <c r="G59" s="593"/>
      <c r="H59" s="593"/>
      <c r="I59" s="593"/>
      <c r="J59" s="594"/>
      <c r="K59" s="593"/>
      <c r="L59" s="593"/>
      <c r="M59" s="593"/>
      <c r="N59" s="594"/>
      <c r="O59" s="593"/>
      <c r="P59" s="593"/>
      <c r="Q59" s="595" t="str">
        <f>IF(O59=Berufsabschlüsse!$A$45," ",IF(OR(F59=Berufsabschlüsse!$C$45,G59=Berufsabschlüsse!$C$45,H59=Berufsabschlüsse!$C$45),Personalmeldung!L59," "))</f>
        <v xml:space="preserve"> </v>
      </c>
      <c r="R59" s="595" t="str">
        <f>IF(I59=Berufsabschlüsse!$C$45,Personalmeldung!L59:L60," ")</f>
        <v xml:space="preserve"> </v>
      </c>
      <c r="S59" s="595" t="str">
        <f>IF(AND(O59=Berufsabschlüsse!$A$45,OR(Personalmeldung!P59:P60=0,Personalmeldung!P59:P60=Berufsabschlüsse!$A$46)),Personalmeldung!L59:L60," ")</f>
        <v xml:space="preserve"> </v>
      </c>
      <c r="T59" s="595" t="str">
        <f>IF(AND(O59=Berufsabschlüsse!$A$45,P59=Berufsabschlüsse!$A$45),Personalmeldung!L59:L60," ")</f>
        <v xml:space="preserve"> </v>
      </c>
    </row>
    <row r="60" spans="1:20" s="247" customFormat="1">
      <c r="A60" s="593"/>
      <c r="B60" s="248"/>
      <c r="C60" s="593"/>
      <c r="D60" s="596"/>
      <c r="E60" s="593"/>
      <c r="F60" s="593"/>
      <c r="G60" s="593"/>
      <c r="H60" s="593"/>
      <c r="I60" s="593"/>
      <c r="J60" s="594"/>
      <c r="K60" s="593"/>
      <c r="L60" s="593"/>
      <c r="M60" s="593"/>
      <c r="N60" s="594"/>
      <c r="O60" s="593"/>
      <c r="P60" s="593"/>
      <c r="Q60" s="595"/>
      <c r="R60" s="595"/>
      <c r="S60" s="595"/>
      <c r="T60" s="595"/>
    </row>
    <row r="61" spans="1:20" s="247" customFormat="1">
      <c r="A61" s="593" t="s">
        <v>217</v>
      </c>
      <c r="B61" s="248"/>
      <c r="C61" s="593"/>
      <c r="D61" s="596"/>
      <c r="E61" s="593"/>
      <c r="F61" s="593"/>
      <c r="G61" s="593"/>
      <c r="H61" s="593"/>
      <c r="I61" s="593"/>
      <c r="J61" s="594"/>
      <c r="K61" s="593"/>
      <c r="L61" s="593"/>
      <c r="M61" s="593"/>
      <c r="N61" s="594"/>
      <c r="O61" s="593"/>
      <c r="P61" s="593"/>
      <c r="Q61" s="595" t="str">
        <f>IF(O61=Berufsabschlüsse!$A$45," ",IF(OR(F61=Berufsabschlüsse!$C$45,G61=Berufsabschlüsse!$C$45,H61=Berufsabschlüsse!$C$45),Personalmeldung!L61," "))</f>
        <v xml:space="preserve"> </v>
      </c>
      <c r="R61" s="595" t="str">
        <f>IF(I61=Berufsabschlüsse!$C$45,Personalmeldung!L61:L62," ")</f>
        <v xml:space="preserve"> </v>
      </c>
      <c r="S61" s="595" t="str">
        <f>IF(AND(O61=Berufsabschlüsse!$A$45,OR(Personalmeldung!P61:P62=0,Personalmeldung!P61:P62=Berufsabschlüsse!$A$46)),Personalmeldung!L61:L62," ")</f>
        <v xml:space="preserve"> </v>
      </c>
      <c r="T61" s="595" t="str">
        <f>IF(AND(O61=Berufsabschlüsse!$A$45,P61=Berufsabschlüsse!$A$45),Personalmeldung!L61:L62," ")</f>
        <v xml:space="preserve"> </v>
      </c>
    </row>
    <row r="62" spans="1:20" s="247" customFormat="1">
      <c r="A62" s="593"/>
      <c r="B62" s="248"/>
      <c r="C62" s="593"/>
      <c r="D62" s="596"/>
      <c r="E62" s="593"/>
      <c r="F62" s="593"/>
      <c r="G62" s="593"/>
      <c r="H62" s="593"/>
      <c r="I62" s="593"/>
      <c r="J62" s="594"/>
      <c r="K62" s="593"/>
      <c r="L62" s="593"/>
      <c r="M62" s="593"/>
      <c r="N62" s="594"/>
      <c r="O62" s="593"/>
      <c r="P62" s="593"/>
      <c r="Q62" s="595"/>
      <c r="R62" s="595"/>
      <c r="S62" s="595"/>
      <c r="T62" s="595"/>
    </row>
    <row r="63" spans="1:20" s="247" customFormat="1">
      <c r="A63" s="593" t="s">
        <v>218</v>
      </c>
      <c r="B63" s="248"/>
      <c r="C63" s="593"/>
      <c r="D63" s="596"/>
      <c r="E63" s="593"/>
      <c r="F63" s="593"/>
      <c r="G63" s="593"/>
      <c r="H63" s="593"/>
      <c r="I63" s="593"/>
      <c r="J63" s="594"/>
      <c r="K63" s="593"/>
      <c r="L63" s="593"/>
      <c r="M63" s="593"/>
      <c r="N63" s="594"/>
      <c r="O63" s="593"/>
      <c r="P63" s="593"/>
      <c r="Q63" s="595" t="str">
        <f>IF(O63=Berufsabschlüsse!$A$45," ",IF(OR(F63=Berufsabschlüsse!$C$45,G63=Berufsabschlüsse!$C$45,H63=Berufsabschlüsse!$C$45),Personalmeldung!L63," "))</f>
        <v xml:space="preserve"> </v>
      </c>
      <c r="R63" s="595" t="str">
        <f>IF(I63=Berufsabschlüsse!$C$45,Personalmeldung!L63:L64," ")</f>
        <v xml:space="preserve"> </v>
      </c>
      <c r="S63" s="595" t="str">
        <f>IF(AND(O63=Berufsabschlüsse!$A$45,OR(Personalmeldung!P63:P64=0,Personalmeldung!P63:P64=Berufsabschlüsse!$A$46)),Personalmeldung!L63:L64," ")</f>
        <v xml:space="preserve"> </v>
      </c>
      <c r="T63" s="595" t="str">
        <f>IF(AND(O63=Berufsabschlüsse!$A$45,P63=Berufsabschlüsse!$A$45),Personalmeldung!L63:L64," ")</f>
        <v xml:space="preserve"> </v>
      </c>
    </row>
    <row r="64" spans="1:20" s="247" customFormat="1">
      <c r="A64" s="593"/>
      <c r="B64" s="248"/>
      <c r="C64" s="593"/>
      <c r="D64" s="596"/>
      <c r="E64" s="593"/>
      <c r="F64" s="593"/>
      <c r="G64" s="593"/>
      <c r="H64" s="593"/>
      <c r="I64" s="593"/>
      <c r="J64" s="594"/>
      <c r="K64" s="593"/>
      <c r="L64" s="593"/>
      <c r="M64" s="593"/>
      <c r="N64" s="594"/>
      <c r="O64" s="593"/>
      <c r="P64" s="593"/>
      <c r="Q64" s="595"/>
      <c r="R64" s="595"/>
      <c r="S64" s="595"/>
      <c r="T64" s="595"/>
    </row>
    <row r="65" spans="1:20" s="247" customFormat="1">
      <c r="A65" s="593" t="s">
        <v>219</v>
      </c>
      <c r="B65" s="248"/>
      <c r="C65" s="593"/>
      <c r="D65" s="596"/>
      <c r="E65" s="593"/>
      <c r="F65" s="593"/>
      <c r="G65" s="593"/>
      <c r="H65" s="593"/>
      <c r="I65" s="593"/>
      <c r="J65" s="594"/>
      <c r="K65" s="593"/>
      <c r="L65" s="593"/>
      <c r="M65" s="593"/>
      <c r="N65" s="594"/>
      <c r="O65" s="593"/>
      <c r="P65" s="593"/>
      <c r="Q65" s="595" t="str">
        <f>IF(O65=Berufsabschlüsse!$A$45," ",IF(OR(F65=Berufsabschlüsse!$C$45,G65=Berufsabschlüsse!$C$45,H65=Berufsabschlüsse!$C$45),Personalmeldung!L65," "))</f>
        <v xml:space="preserve"> </v>
      </c>
      <c r="R65" s="595" t="str">
        <f>IF(I65=Berufsabschlüsse!$C$45,Personalmeldung!L65:L66," ")</f>
        <v xml:space="preserve"> </v>
      </c>
      <c r="S65" s="595" t="str">
        <f>IF(AND(O65=Berufsabschlüsse!$A$45,OR(Personalmeldung!P65:P66=0,Personalmeldung!P65:P66=Berufsabschlüsse!$A$46)),Personalmeldung!L65:L66," ")</f>
        <v xml:space="preserve"> </v>
      </c>
      <c r="T65" s="595" t="str">
        <f>IF(AND(O65=Berufsabschlüsse!$A$45,P65=Berufsabschlüsse!$A$45),Personalmeldung!L65:L66," ")</f>
        <v xml:space="preserve"> </v>
      </c>
    </row>
    <row r="66" spans="1:20" s="247" customFormat="1">
      <c r="A66" s="593"/>
      <c r="B66" s="248"/>
      <c r="C66" s="593"/>
      <c r="D66" s="596"/>
      <c r="E66" s="593"/>
      <c r="F66" s="593"/>
      <c r="G66" s="593"/>
      <c r="H66" s="593"/>
      <c r="I66" s="593"/>
      <c r="J66" s="594"/>
      <c r="K66" s="593"/>
      <c r="L66" s="593"/>
      <c r="M66" s="593"/>
      <c r="N66" s="594"/>
      <c r="O66" s="593"/>
      <c r="P66" s="593"/>
      <c r="Q66" s="595"/>
      <c r="R66" s="595"/>
      <c r="S66" s="595"/>
      <c r="T66" s="595"/>
    </row>
    <row r="67" spans="1:20" s="247" customFormat="1">
      <c r="A67" s="593" t="s">
        <v>220</v>
      </c>
      <c r="B67" s="248"/>
      <c r="C67" s="593"/>
      <c r="D67" s="596"/>
      <c r="E67" s="593"/>
      <c r="F67" s="593"/>
      <c r="G67" s="593"/>
      <c r="H67" s="593"/>
      <c r="I67" s="593"/>
      <c r="J67" s="594"/>
      <c r="K67" s="593"/>
      <c r="L67" s="593"/>
      <c r="M67" s="593"/>
      <c r="N67" s="594"/>
      <c r="O67" s="593"/>
      <c r="P67" s="593"/>
      <c r="Q67" s="595" t="str">
        <f>IF(O67=Berufsabschlüsse!$A$45," ",IF(OR(F67=Berufsabschlüsse!$C$45,G67=Berufsabschlüsse!$C$45,H67=Berufsabschlüsse!$C$45),Personalmeldung!L67," "))</f>
        <v xml:space="preserve"> </v>
      </c>
      <c r="R67" s="595" t="str">
        <f>IF(I67=Berufsabschlüsse!$C$45,Personalmeldung!L67:L68," ")</f>
        <v xml:space="preserve"> </v>
      </c>
      <c r="S67" s="595" t="str">
        <f>IF(AND(O67=Berufsabschlüsse!$A$45,OR(Personalmeldung!P67:P68=0,Personalmeldung!P67:P68=Berufsabschlüsse!$A$46)),Personalmeldung!L67:L68," ")</f>
        <v xml:space="preserve"> </v>
      </c>
      <c r="T67" s="595" t="str">
        <f>IF(AND(O67=Berufsabschlüsse!$A$45,P67=Berufsabschlüsse!$A$45),Personalmeldung!L67:L68," ")</f>
        <v xml:space="preserve"> </v>
      </c>
    </row>
    <row r="68" spans="1:20" s="247" customFormat="1">
      <c r="A68" s="593"/>
      <c r="B68" s="248"/>
      <c r="C68" s="593"/>
      <c r="D68" s="596"/>
      <c r="E68" s="593"/>
      <c r="F68" s="593"/>
      <c r="G68" s="593"/>
      <c r="H68" s="593"/>
      <c r="I68" s="593"/>
      <c r="J68" s="594"/>
      <c r="K68" s="593"/>
      <c r="L68" s="593"/>
      <c r="M68" s="593"/>
      <c r="N68" s="594"/>
      <c r="O68" s="593"/>
      <c r="P68" s="593"/>
      <c r="Q68" s="595"/>
      <c r="R68" s="595"/>
      <c r="S68" s="595"/>
      <c r="T68" s="595"/>
    </row>
    <row r="69" spans="1:20" s="247" customFormat="1">
      <c r="A69" s="593" t="s">
        <v>221</v>
      </c>
      <c r="B69" s="248"/>
      <c r="C69" s="593"/>
      <c r="D69" s="596"/>
      <c r="E69" s="593"/>
      <c r="F69" s="593"/>
      <c r="G69" s="593"/>
      <c r="H69" s="593"/>
      <c r="I69" s="593"/>
      <c r="J69" s="594"/>
      <c r="K69" s="593"/>
      <c r="L69" s="593"/>
      <c r="M69" s="593"/>
      <c r="N69" s="594"/>
      <c r="O69" s="593"/>
      <c r="P69" s="593"/>
      <c r="Q69" s="595" t="str">
        <f>IF(O69=Berufsabschlüsse!$A$45," ",IF(OR(F69=Berufsabschlüsse!$C$45,G69=Berufsabschlüsse!$C$45,H69=Berufsabschlüsse!$C$45),Personalmeldung!L69," "))</f>
        <v xml:space="preserve"> </v>
      </c>
      <c r="R69" s="595" t="str">
        <f>IF(I69=Berufsabschlüsse!$C$45,Personalmeldung!L69:L70," ")</f>
        <v xml:space="preserve"> </v>
      </c>
      <c r="S69" s="595" t="str">
        <f>IF(AND(O69=Berufsabschlüsse!$A$45,OR(Personalmeldung!P69:P70=0,Personalmeldung!P69:P70=Berufsabschlüsse!$A$46)),Personalmeldung!L69:L70," ")</f>
        <v xml:space="preserve"> </v>
      </c>
      <c r="T69" s="595" t="str">
        <f>IF(AND(O69=Berufsabschlüsse!$A$45,P69=Berufsabschlüsse!$A$45),Personalmeldung!L69:L70," ")</f>
        <v xml:space="preserve"> </v>
      </c>
    </row>
    <row r="70" spans="1:20" s="247" customFormat="1">
      <c r="A70" s="593"/>
      <c r="B70" s="248"/>
      <c r="C70" s="593"/>
      <c r="D70" s="596"/>
      <c r="E70" s="593"/>
      <c r="F70" s="593"/>
      <c r="G70" s="593"/>
      <c r="H70" s="593"/>
      <c r="I70" s="593"/>
      <c r="J70" s="594"/>
      <c r="K70" s="593"/>
      <c r="L70" s="593"/>
      <c r="M70" s="593"/>
      <c r="N70" s="594"/>
      <c r="O70" s="593"/>
      <c r="P70" s="593"/>
      <c r="Q70" s="595"/>
      <c r="R70" s="595"/>
      <c r="S70" s="595"/>
      <c r="T70" s="595"/>
    </row>
    <row r="71" spans="1:20" s="247" customFormat="1">
      <c r="A71" s="593" t="s">
        <v>222</v>
      </c>
      <c r="B71" s="248"/>
      <c r="C71" s="593"/>
      <c r="D71" s="596"/>
      <c r="E71" s="593"/>
      <c r="F71" s="593"/>
      <c r="G71" s="593"/>
      <c r="H71" s="593"/>
      <c r="I71" s="593"/>
      <c r="J71" s="594"/>
      <c r="K71" s="593"/>
      <c r="L71" s="593"/>
      <c r="M71" s="593"/>
      <c r="N71" s="594"/>
      <c r="O71" s="593"/>
      <c r="P71" s="593"/>
      <c r="Q71" s="595" t="str">
        <f>IF(O71=Berufsabschlüsse!$A$45," ",IF(OR(F71=Berufsabschlüsse!$C$45,G71=Berufsabschlüsse!$C$45,H71=Berufsabschlüsse!$C$45),Personalmeldung!L71," "))</f>
        <v xml:space="preserve"> </v>
      </c>
      <c r="R71" s="595" t="str">
        <f>IF(I71=Berufsabschlüsse!$C$45,Personalmeldung!L71:L72," ")</f>
        <v xml:space="preserve"> </v>
      </c>
      <c r="S71" s="595" t="str">
        <f>IF(AND(O71=Berufsabschlüsse!$A$45,OR(Personalmeldung!P71:P72=0,Personalmeldung!P71:P72=Berufsabschlüsse!$A$46)),Personalmeldung!L71:L72," ")</f>
        <v xml:space="preserve"> </v>
      </c>
      <c r="T71" s="595" t="str">
        <f>IF(AND(O71=Berufsabschlüsse!$A$45,P71=Berufsabschlüsse!$A$45),Personalmeldung!L71:L72," ")</f>
        <v xml:space="preserve"> </v>
      </c>
    </row>
    <row r="72" spans="1:20" s="247" customFormat="1">
      <c r="A72" s="593"/>
      <c r="B72" s="248"/>
      <c r="C72" s="593"/>
      <c r="D72" s="596"/>
      <c r="E72" s="593"/>
      <c r="F72" s="593"/>
      <c r="G72" s="593"/>
      <c r="H72" s="593"/>
      <c r="I72" s="593"/>
      <c r="J72" s="594"/>
      <c r="K72" s="593"/>
      <c r="L72" s="593"/>
      <c r="M72" s="593"/>
      <c r="N72" s="594"/>
      <c r="O72" s="593"/>
      <c r="P72" s="593"/>
      <c r="Q72" s="595"/>
      <c r="R72" s="595"/>
      <c r="S72" s="595"/>
      <c r="T72" s="595"/>
    </row>
    <row r="73" spans="1:20" s="247" customFormat="1">
      <c r="A73" s="593" t="s">
        <v>223</v>
      </c>
      <c r="B73" s="248"/>
      <c r="C73" s="593"/>
      <c r="D73" s="596"/>
      <c r="E73" s="593"/>
      <c r="F73" s="593"/>
      <c r="G73" s="593"/>
      <c r="H73" s="593"/>
      <c r="I73" s="593"/>
      <c r="J73" s="594"/>
      <c r="K73" s="593"/>
      <c r="L73" s="593"/>
      <c r="M73" s="593"/>
      <c r="N73" s="594"/>
      <c r="O73" s="593"/>
      <c r="P73" s="593"/>
      <c r="Q73" s="595" t="str">
        <f>IF(O73=Berufsabschlüsse!$A$45," ",IF(OR(F73=Berufsabschlüsse!$C$45,G73=Berufsabschlüsse!$C$45,H73=Berufsabschlüsse!$C$45),Personalmeldung!L73," "))</f>
        <v xml:space="preserve"> </v>
      </c>
      <c r="R73" s="595" t="str">
        <f>IF(I73=Berufsabschlüsse!$C$45,Personalmeldung!L73:L74," ")</f>
        <v xml:space="preserve"> </v>
      </c>
      <c r="S73" s="595" t="str">
        <f>IF(AND(O73=Berufsabschlüsse!$A$45,OR(Personalmeldung!P73:P74=0,Personalmeldung!P73:P74=Berufsabschlüsse!$A$46)),Personalmeldung!L73:L74," ")</f>
        <v xml:space="preserve"> </v>
      </c>
      <c r="T73" s="595" t="str">
        <f>IF(AND(O73=Berufsabschlüsse!$A$45,P73=Berufsabschlüsse!$A$45),Personalmeldung!L73:L74," ")</f>
        <v xml:space="preserve"> </v>
      </c>
    </row>
    <row r="74" spans="1:20" s="247" customFormat="1">
      <c r="A74" s="593"/>
      <c r="B74" s="248"/>
      <c r="C74" s="593"/>
      <c r="D74" s="596"/>
      <c r="E74" s="593"/>
      <c r="F74" s="593"/>
      <c r="G74" s="593"/>
      <c r="H74" s="593"/>
      <c r="I74" s="593"/>
      <c r="J74" s="594"/>
      <c r="K74" s="593"/>
      <c r="L74" s="593"/>
      <c r="M74" s="593"/>
      <c r="N74" s="594"/>
      <c r="O74" s="593"/>
      <c r="P74" s="593"/>
      <c r="Q74" s="595"/>
      <c r="R74" s="595"/>
      <c r="S74" s="595"/>
      <c r="T74" s="595"/>
    </row>
    <row r="75" spans="1:20" s="247" customFormat="1">
      <c r="A75" s="593" t="s">
        <v>224</v>
      </c>
      <c r="B75" s="248"/>
      <c r="C75" s="593"/>
      <c r="D75" s="596"/>
      <c r="E75" s="593"/>
      <c r="F75" s="593"/>
      <c r="G75" s="593"/>
      <c r="H75" s="593"/>
      <c r="I75" s="593"/>
      <c r="J75" s="594"/>
      <c r="K75" s="593"/>
      <c r="L75" s="593"/>
      <c r="M75" s="593"/>
      <c r="N75" s="594"/>
      <c r="O75" s="593"/>
      <c r="P75" s="593"/>
      <c r="Q75" s="595" t="str">
        <f>IF(O75=Berufsabschlüsse!$A$45," ",IF(OR(F75=Berufsabschlüsse!$C$45,G75=Berufsabschlüsse!$C$45,H75=Berufsabschlüsse!$C$45),Personalmeldung!L75," "))</f>
        <v xml:space="preserve"> </v>
      </c>
      <c r="R75" s="595" t="str">
        <f>IF(I75=Berufsabschlüsse!$C$45,Personalmeldung!L75:L76," ")</f>
        <v xml:space="preserve"> </v>
      </c>
      <c r="S75" s="595" t="str">
        <f>IF(AND(O75=Berufsabschlüsse!$A$45,OR(Personalmeldung!P75:P76=0,Personalmeldung!P75:P76=Berufsabschlüsse!$A$46)),Personalmeldung!L75:L76," ")</f>
        <v xml:space="preserve"> </v>
      </c>
      <c r="T75" s="595" t="str">
        <f>IF(AND(O75=Berufsabschlüsse!$A$45,P75=Berufsabschlüsse!$A$45),Personalmeldung!L75:L76," ")</f>
        <v xml:space="preserve"> </v>
      </c>
    </row>
    <row r="76" spans="1:20" s="247" customFormat="1">
      <c r="A76" s="593"/>
      <c r="B76" s="248"/>
      <c r="C76" s="593"/>
      <c r="D76" s="596"/>
      <c r="E76" s="593"/>
      <c r="F76" s="593"/>
      <c r="G76" s="593"/>
      <c r="H76" s="593"/>
      <c r="I76" s="593"/>
      <c r="J76" s="594"/>
      <c r="K76" s="593"/>
      <c r="L76" s="593"/>
      <c r="M76" s="593"/>
      <c r="N76" s="594"/>
      <c r="O76" s="593"/>
      <c r="P76" s="593"/>
      <c r="Q76" s="595"/>
      <c r="R76" s="595"/>
      <c r="S76" s="595"/>
      <c r="T76" s="595"/>
    </row>
    <row r="77" spans="1:20" s="247" customFormat="1">
      <c r="A77" s="593" t="s">
        <v>225</v>
      </c>
      <c r="B77" s="248"/>
      <c r="C77" s="593"/>
      <c r="D77" s="596"/>
      <c r="E77" s="593"/>
      <c r="F77" s="593"/>
      <c r="G77" s="593"/>
      <c r="H77" s="593"/>
      <c r="I77" s="593"/>
      <c r="J77" s="594"/>
      <c r="K77" s="593"/>
      <c r="L77" s="593"/>
      <c r="M77" s="593"/>
      <c r="N77" s="594"/>
      <c r="O77" s="593"/>
      <c r="P77" s="593"/>
      <c r="Q77" s="595" t="str">
        <f>IF(O77=Berufsabschlüsse!$A$45," ",IF(OR(F77=Berufsabschlüsse!$C$45,G77=Berufsabschlüsse!$C$45,H77=Berufsabschlüsse!$C$45),Personalmeldung!L77," "))</f>
        <v xml:space="preserve"> </v>
      </c>
      <c r="R77" s="595" t="str">
        <f>IF(I77=Berufsabschlüsse!$C$45,Personalmeldung!L77:L78," ")</f>
        <v xml:space="preserve"> </v>
      </c>
      <c r="S77" s="595" t="str">
        <f>IF(AND(O77=Berufsabschlüsse!$A$45,OR(Personalmeldung!P77:P78=0,Personalmeldung!P77:P78=Berufsabschlüsse!$A$46)),Personalmeldung!L77:L78," ")</f>
        <v xml:space="preserve"> </v>
      </c>
      <c r="T77" s="595" t="str">
        <f>IF(AND(O77=Berufsabschlüsse!$A$45,P77=Berufsabschlüsse!$A$45),Personalmeldung!L77:L78," ")</f>
        <v xml:space="preserve"> </v>
      </c>
    </row>
    <row r="78" spans="1:20" s="247" customFormat="1">
      <c r="A78" s="593"/>
      <c r="B78" s="248"/>
      <c r="C78" s="593"/>
      <c r="D78" s="596"/>
      <c r="E78" s="593"/>
      <c r="F78" s="593"/>
      <c r="G78" s="593"/>
      <c r="H78" s="593"/>
      <c r="I78" s="593"/>
      <c r="J78" s="594"/>
      <c r="K78" s="593"/>
      <c r="L78" s="593"/>
      <c r="M78" s="593"/>
      <c r="N78" s="594"/>
      <c r="O78" s="593"/>
      <c r="P78" s="593"/>
      <c r="Q78" s="595"/>
      <c r="R78" s="595"/>
      <c r="S78" s="595"/>
      <c r="T78" s="595"/>
    </row>
    <row r="79" spans="1:20" s="247" customFormat="1">
      <c r="A79" s="593" t="s">
        <v>226</v>
      </c>
      <c r="B79" s="248"/>
      <c r="C79" s="593"/>
      <c r="D79" s="596"/>
      <c r="E79" s="593"/>
      <c r="F79" s="593"/>
      <c r="G79" s="593"/>
      <c r="H79" s="593"/>
      <c r="I79" s="593"/>
      <c r="J79" s="594"/>
      <c r="K79" s="593"/>
      <c r="L79" s="593"/>
      <c r="M79" s="593"/>
      <c r="N79" s="594"/>
      <c r="O79" s="593"/>
      <c r="P79" s="593"/>
      <c r="Q79" s="595" t="str">
        <f>IF(O79=Berufsabschlüsse!$A$45," ",IF(OR(F79=Berufsabschlüsse!$C$45,G79=Berufsabschlüsse!$C$45,H79=Berufsabschlüsse!$C$45),Personalmeldung!L79," "))</f>
        <v xml:space="preserve"> </v>
      </c>
      <c r="R79" s="595" t="str">
        <f>IF(I79=Berufsabschlüsse!$C$45,Personalmeldung!L79:L80," ")</f>
        <v xml:space="preserve"> </v>
      </c>
      <c r="S79" s="595" t="str">
        <f>IF(AND(O79=Berufsabschlüsse!$A$45,OR(Personalmeldung!P79:P80=0,Personalmeldung!P79:P80=Berufsabschlüsse!$A$46)),Personalmeldung!L79:L80," ")</f>
        <v xml:space="preserve"> </v>
      </c>
      <c r="T79" s="595" t="str">
        <f>IF(AND(O79=Berufsabschlüsse!$A$45,P79=Berufsabschlüsse!$A$45),Personalmeldung!L79:L80," ")</f>
        <v xml:space="preserve"> </v>
      </c>
    </row>
    <row r="80" spans="1:20" s="247" customFormat="1">
      <c r="A80" s="593"/>
      <c r="B80" s="248"/>
      <c r="C80" s="593"/>
      <c r="D80" s="596"/>
      <c r="E80" s="593"/>
      <c r="F80" s="593"/>
      <c r="G80" s="593"/>
      <c r="H80" s="593"/>
      <c r="I80" s="593"/>
      <c r="J80" s="594"/>
      <c r="K80" s="593"/>
      <c r="L80" s="593"/>
      <c r="M80" s="593"/>
      <c r="N80" s="594"/>
      <c r="O80" s="593"/>
      <c r="P80" s="593"/>
      <c r="Q80" s="595"/>
      <c r="R80" s="595"/>
      <c r="S80" s="595"/>
      <c r="T80" s="595"/>
    </row>
    <row r="81" spans="1:20" s="247" customFormat="1">
      <c r="A81" s="593" t="s">
        <v>227</v>
      </c>
      <c r="B81" s="248"/>
      <c r="C81" s="593"/>
      <c r="D81" s="596"/>
      <c r="E81" s="593"/>
      <c r="F81" s="593"/>
      <c r="G81" s="593"/>
      <c r="H81" s="593"/>
      <c r="I81" s="593"/>
      <c r="J81" s="594"/>
      <c r="K81" s="593"/>
      <c r="L81" s="593"/>
      <c r="M81" s="593"/>
      <c r="N81" s="594"/>
      <c r="O81" s="593"/>
      <c r="P81" s="593"/>
      <c r="Q81" s="595" t="str">
        <f>IF(O81=Berufsabschlüsse!$A$45," ",IF(OR(F81=Berufsabschlüsse!$C$45,G81=Berufsabschlüsse!$C$45,H81=Berufsabschlüsse!$C$45),Personalmeldung!L81," "))</f>
        <v xml:space="preserve"> </v>
      </c>
      <c r="R81" s="595" t="str">
        <f>IF(I81=Berufsabschlüsse!$C$45,Personalmeldung!L81:L82," ")</f>
        <v xml:space="preserve"> </v>
      </c>
      <c r="S81" s="595" t="str">
        <f>IF(AND(O81=Berufsabschlüsse!$A$45,OR(Personalmeldung!P81:P82=0,Personalmeldung!P81:P82=Berufsabschlüsse!$A$46)),Personalmeldung!L81:L82," ")</f>
        <v xml:space="preserve"> </v>
      </c>
      <c r="T81" s="595" t="str">
        <f>IF(AND(O81=Berufsabschlüsse!$A$45,P81=Berufsabschlüsse!$A$45),Personalmeldung!L81:L82," ")</f>
        <v xml:space="preserve"> </v>
      </c>
    </row>
    <row r="82" spans="1:20" s="247" customFormat="1">
      <c r="A82" s="593"/>
      <c r="B82" s="248"/>
      <c r="C82" s="593"/>
      <c r="D82" s="596"/>
      <c r="E82" s="593"/>
      <c r="F82" s="593"/>
      <c r="G82" s="593"/>
      <c r="H82" s="593"/>
      <c r="I82" s="593"/>
      <c r="J82" s="594"/>
      <c r="K82" s="593"/>
      <c r="L82" s="593"/>
      <c r="M82" s="593"/>
      <c r="N82" s="594"/>
      <c r="O82" s="593"/>
      <c r="P82" s="593"/>
      <c r="Q82" s="595"/>
      <c r="R82" s="595"/>
      <c r="S82" s="595"/>
      <c r="T82" s="595"/>
    </row>
    <row r="83" spans="1:20" s="247" customFormat="1">
      <c r="A83" s="593" t="s">
        <v>228</v>
      </c>
      <c r="B83" s="248"/>
      <c r="C83" s="593"/>
      <c r="D83" s="596"/>
      <c r="E83" s="593"/>
      <c r="F83" s="593"/>
      <c r="G83" s="593"/>
      <c r="H83" s="593"/>
      <c r="I83" s="593"/>
      <c r="J83" s="594"/>
      <c r="K83" s="593"/>
      <c r="L83" s="593"/>
      <c r="M83" s="593"/>
      <c r="N83" s="594"/>
      <c r="O83" s="593"/>
      <c r="P83" s="593"/>
      <c r="Q83" s="595" t="str">
        <f>IF(O83=Berufsabschlüsse!$A$45," ",IF(OR(F83=Berufsabschlüsse!$C$45,G83=Berufsabschlüsse!$C$45,H83=Berufsabschlüsse!$C$45),Personalmeldung!L83," "))</f>
        <v xml:space="preserve"> </v>
      </c>
      <c r="R83" s="595" t="str">
        <f>IF(I83=Berufsabschlüsse!$C$45,Personalmeldung!L83:L84," ")</f>
        <v xml:space="preserve"> </v>
      </c>
      <c r="S83" s="595" t="str">
        <f>IF(AND(O83=Berufsabschlüsse!$A$45,OR(Personalmeldung!P83:P84=0,Personalmeldung!P83:P84=Berufsabschlüsse!$A$46)),Personalmeldung!L83:L84," ")</f>
        <v xml:space="preserve"> </v>
      </c>
      <c r="T83" s="595" t="str">
        <f>IF(AND(O83=Berufsabschlüsse!$A$45,P83=Berufsabschlüsse!$A$45),Personalmeldung!L83:L84," ")</f>
        <v xml:space="preserve"> </v>
      </c>
    </row>
    <row r="84" spans="1:20" s="247" customFormat="1">
      <c r="A84" s="593"/>
      <c r="B84" s="248"/>
      <c r="C84" s="593"/>
      <c r="D84" s="596"/>
      <c r="E84" s="593"/>
      <c r="F84" s="593"/>
      <c r="G84" s="593"/>
      <c r="H84" s="593"/>
      <c r="I84" s="593"/>
      <c r="J84" s="594"/>
      <c r="K84" s="593"/>
      <c r="L84" s="593"/>
      <c r="M84" s="593"/>
      <c r="N84" s="594"/>
      <c r="O84" s="593"/>
      <c r="P84" s="593"/>
      <c r="Q84" s="595"/>
      <c r="R84" s="595"/>
      <c r="S84" s="595"/>
      <c r="T84" s="595"/>
    </row>
    <row r="85" spans="1:20" s="247" customFormat="1">
      <c r="A85" s="593" t="s">
        <v>229</v>
      </c>
      <c r="B85" s="248"/>
      <c r="C85" s="593"/>
      <c r="D85" s="596"/>
      <c r="E85" s="593"/>
      <c r="F85" s="593"/>
      <c r="G85" s="593"/>
      <c r="H85" s="593"/>
      <c r="I85" s="593"/>
      <c r="J85" s="594"/>
      <c r="K85" s="593"/>
      <c r="L85" s="593"/>
      <c r="M85" s="593"/>
      <c r="N85" s="594"/>
      <c r="O85" s="593"/>
      <c r="P85" s="593"/>
      <c r="Q85" s="595" t="str">
        <f>IF(O85=Berufsabschlüsse!$A$45," ",IF(OR(F85=Berufsabschlüsse!$C$45,G85=Berufsabschlüsse!$C$45,H85=Berufsabschlüsse!$C$45),Personalmeldung!L85," "))</f>
        <v xml:space="preserve"> </v>
      </c>
      <c r="R85" s="595" t="str">
        <f>IF(I85=Berufsabschlüsse!$C$45,Personalmeldung!L85:L86," ")</f>
        <v xml:space="preserve"> </v>
      </c>
      <c r="S85" s="595" t="str">
        <f>IF(AND(O85=Berufsabschlüsse!$A$45,OR(Personalmeldung!P85:P86=0,Personalmeldung!P85:P86=Berufsabschlüsse!$A$46)),Personalmeldung!L85:L86," ")</f>
        <v xml:space="preserve"> </v>
      </c>
      <c r="T85" s="595" t="str">
        <f>IF(AND(O85=Berufsabschlüsse!$A$45,P85=Berufsabschlüsse!$A$45),Personalmeldung!L85:L86," ")</f>
        <v xml:space="preserve"> </v>
      </c>
    </row>
    <row r="86" spans="1:20" s="247" customFormat="1">
      <c r="A86" s="593"/>
      <c r="B86" s="248"/>
      <c r="C86" s="593"/>
      <c r="D86" s="596"/>
      <c r="E86" s="593"/>
      <c r="F86" s="593"/>
      <c r="G86" s="593"/>
      <c r="H86" s="593"/>
      <c r="I86" s="593"/>
      <c r="J86" s="594"/>
      <c r="K86" s="593"/>
      <c r="L86" s="593"/>
      <c r="M86" s="593"/>
      <c r="N86" s="594"/>
      <c r="O86" s="593"/>
      <c r="P86" s="593"/>
      <c r="Q86" s="595"/>
      <c r="R86" s="595"/>
      <c r="S86" s="595"/>
      <c r="T86" s="595"/>
    </row>
    <row r="87" spans="1:20" s="247" customFormat="1">
      <c r="A87" s="593" t="s">
        <v>230</v>
      </c>
      <c r="B87" s="248"/>
      <c r="C87" s="593"/>
      <c r="D87" s="596"/>
      <c r="E87" s="593"/>
      <c r="F87" s="593"/>
      <c r="G87" s="593"/>
      <c r="H87" s="593"/>
      <c r="I87" s="593"/>
      <c r="J87" s="594"/>
      <c r="K87" s="593"/>
      <c r="L87" s="593"/>
      <c r="M87" s="593"/>
      <c r="N87" s="594"/>
      <c r="O87" s="593"/>
      <c r="P87" s="593"/>
      <c r="Q87" s="595" t="str">
        <f>IF(O87=Berufsabschlüsse!$A$45," ",IF(OR(F87=Berufsabschlüsse!$C$45,G87=Berufsabschlüsse!$C$45,H87=Berufsabschlüsse!$C$45),Personalmeldung!L87," "))</f>
        <v xml:space="preserve"> </v>
      </c>
      <c r="R87" s="595" t="str">
        <f>IF(I87=Berufsabschlüsse!$C$45,Personalmeldung!L87:L88," ")</f>
        <v xml:space="preserve"> </v>
      </c>
      <c r="S87" s="595" t="str">
        <f>IF(AND(O87=Berufsabschlüsse!$A$45,OR(Personalmeldung!P87:P88=0,Personalmeldung!P87:P88=Berufsabschlüsse!$A$46)),Personalmeldung!L87:L88," ")</f>
        <v xml:space="preserve"> </v>
      </c>
      <c r="T87" s="595" t="str">
        <f>IF(AND(O87=Berufsabschlüsse!$A$45,P87=Berufsabschlüsse!$A$45),Personalmeldung!L87:L88," ")</f>
        <v xml:space="preserve"> </v>
      </c>
    </row>
    <row r="88" spans="1:20" s="247" customFormat="1">
      <c r="A88" s="593"/>
      <c r="B88" s="248"/>
      <c r="C88" s="593"/>
      <c r="D88" s="596"/>
      <c r="E88" s="593"/>
      <c r="F88" s="593"/>
      <c r="G88" s="593"/>
      <c r="H88" s="593"/>
      <c r="I88" s="593"/>
      <c r="J88" s="594"/>
      <c r="K88" s="593"/>
      <c r="L88" s="593"/>
      <c r="M88" s="593"/>
      <c r="N88" s="594"/>
      <c r="O88" s="593"/>
      <c r="P88" s="593"/>
      <c r="Q88" s="595"/>
      <c r="R88" s="595"/>
      <c r="S88" s="595"/>
      <c r="T88" s="595"/>
    </row>
    <row r="89" spans="1:20" s="247" customFormat="1">
      <c r="A89" s="593" t="s">
        <v>231</v>
      </c>
      <c r="B89" s="248"/>
      <c r="C89" s="593"/>
      <c r="D89" s="596"/>
      <c r="E89" s="593"/>
      <c r="F89" s="593"/>
      <c r="G89" s="593"/>
      <c r="H89" s="593"/>
      <c r="I89" s="593"/>
      <c r="J89" s="594"/>
      <c r="K89" s="593"/>
      <c r="L89" s="593"/>
      <c r="M89" s="593"/>
      <c r="N89" s="594"/>
      <c r="O89" s="593"/>
      <c r="P89" s="593"/>
      <c r="Q89" s="595" t="str">
        <f>IF(O89=Berufsabschlüsse!$A$45," ",IF(OR(F89=Berufsabschlüsse!$C$45,G89=Berufsabschlüsse!$C$45,H89=Berufsabschlüsse!$C$45),Personalmeldung!L89," "))</f>
        <v xml:space="preserve"> </v>
      </c>
      <c r="R89" s="595" t="str">
        <f>IF(I89=Berufsabschlüsse!$C$45,Personalmeldung!L89:L90," ")</f>
        <v xml:space="preserve"> </v>
      </c>
      <c r="S89" s="595" t="str">
        <f>IF(AND(O89=Berufsabschlüsse!$A$45,OR(Personalmeldung!P89:P90=0,Personalmeldung!P89:P90=Berufsabschlüsse!$A$46)),Personalmeldung!L89:L90," ")</f>
        <v xml:space="preserve"> </v>
      </c>
      <c r="T89" s="595" t="str">
        <f>IF(AND(O89=Berufsabschlüsse!$A$45,P89=Berufsabschlüsse!$A$45),Personalmeldung!L89:L90," ")</f>
        <v xml:space="preserve"> </v>
      </c>
    </row>
    <row r="90" spans="1:20" s="247" customFormat="1">
      <c r="A90" s="593"/>
      <c r="B90" s="248"/>
      <c r="C90" s="593"/>
      <c r="D90" s="596"/>
      <c r="E90" s="593"/>
      <c r="F90" s="593"/>
      <c r="G90" s="593"/>
      <c r="H90" s="593"/>
      <c r="I90" s="593"/>
      <c r="J90" s="594"/>
      <c r="K90" s="593"/>
      <c r="L90" s="593"/>
      <c r="M90" s="593"/>
      <c r="N90" s="594"/>
      <c r="O90" s="593"/>
      <c r="P90" s="593"/>
      <c r="Q90" s="595"/>
      <c r="R90" s="595"/>
      <c r="S90" s="595"/>
      <c r="T90" s="595"/>
    </row>
    <row r="91" spans="1:20" s="247" customFormat="1">
      <c r="A91" s="593" t="s">
        <v>232</v>
      </c>
      <c r="B91" s="248"/>
      <c r="C91" s="593"/>
      <c r="D91" s="596"/>
      <c r="E91" s="593"/>
      <c r="F91" s="593"/>
      <c r="G91" s="593"/>
      <c r="H91" s="593"/>
      <c r="I91" s="593"/>
      <c r="J91" s="594"/>
      <c r="K91" s="593"/>
      <c r="L91" s="593"/>
      <c r="M91" s="593"/>
      <c r="N91" s="594"/>
      <c r="O91" s="593"/>
      <c r="P91" s="593"/>
      <c r="Q91" s="595" t="str">
        <f>IF(O91=Berufsabschlüsse!$A$45," ",IF(OR(F91=Berufsabschlüsse!$C$45,G91=Berufsabschlüsse!$C$45,H91=Berufsabschlüsse!$C$45),Personalmeldung!L91," "))</f>
        <v xml:space="preserve"> </v>
      </c>
      <c r="R91" s="595" t="str">
        <f>IF(I91=Berufsabschlüsse!$C$45,Personalmeldung!L91:L92," ")</f>
        <v xml:space="preserve"> </v>
      </c>
      <c r="S91" s="595" t="str">
        <f>IF(AND(O91=Berufsabschlüsse!$A$45,OR(Personalmeldung!P91:P92=0,Personalmeldung!P91:P92=Berufsabschlüsse!$A$46)),Personalmeldung!L91:L92," ")</f>
        <v xml:space="preserve"> </v>
      </c>
      <c r="T91" s="595" t="str">
        <f>IF(AND(O91=Berufsabschlüsse!$A$45,P91=Berufsabschlüsse!$A$45),Personalmeldung!L91:L92," ")</f>
        <v xml:space="preserve"> </v>
      </c>
    </row>
    <row r="92" spans="1:20" s="247" customFormat="1">
      <c r="A92" s="593"/>
      <c r="B92" s="248"/>
      <c r="C92" s="593"/>
      <c r="D92" s="596"/>
      <c r="E92" s="593"/>
      <c r="F92" s="593"/>
      <c r="G92" s="593"/>
      <c r="H92" s="593"/>
      <c r="I92" s="593"/>
      <c r="J92" s="594"/>
      <c r="K92" s="593"/>
      <c r="L92" s="593"/>
      <c r="M92" s="593"/>
      <c r="N92" s="594"/>
      <c r="O92" s="593"/>
      <c r="P92" s="593"/>
      <c r="Q92" s="595"/>
      <c r="R92" s="595"/>
      <c r="S92" s="595"/>
      <c r="T92" s="595"/>
    </row>
    <row r="93" spans="1:20" s="247" customFormat="1">
      <c r="A93" s="593" t="s">
        <v>233</v>
      </c>
      <c r="B93" s="248"/>
      <c r="C93" s="593"/>
      <c r="D93" s="596"/>
      <c r="E93" s="593"/>
      <c r="F93" s="593"/>
      <c r="G93" s="593"/>
      <c r="H93" s="593"/>
      <c r="I93" s="593"/>
      <c r="J93" s="594"/>
      <c r="K93" s="593"/>
      <c r="L93" s="593"/>
      <c r="M93" s="593"/>
      <c r="N93" s="594"/>
      <c r="O93" s="593"/>
      <c r="P93" s="593"/>
      <c r="Q93" s="595" t="str">
        <f>IF(O93=Berufsabschlüsse!$A$45," ",IF(OR(F93=Berufsabschlüsse!$C$45,G93=Berufsabschlüsse!$C$45,H93=Berufsabschlüsse!$C$45),Personalmeldung!L93," "))</f>
        <v xml:space="preserve"> </v>
      </c>
      <c r="R93" s="595" t="str">
        <f>IF(I93=Berufsabschlüsse!$C$45,Personalmeldung!L93:L94," ")</f>
        <v xml:space="preserve"> </v>
      </c>
      <c r="S93" s="595" t="str">
        <f>IF(AND(O93=Berufsabschlüsse!$A$45,OR(Personalmeldung!P93:P94=0,Personalmeldung!P93:P94=Berufsabschlüsse!$A$46)),Personalmeldung!L93:L94," ")</f>
        <v xml:space="preserve"> </v>
      </c>
      <c r="T93" s="595" t="str">
        <f>IF(AND(O93=Berufsabschlüsse!$A$45,P93=Berufsabschlüsse!$A$45),Personalmeldung!L93:L94," ")</f>
        <v xml:space="preserve"> </v>
      </c>
    </row>
    <row r="94" spans="1:20" s="247" customFormat="1">
      <c r="A94" s="593"/>
      <c r="B94" s="248"/>
      <c r="C94" s="593"/>
      <c r="D94" s="596"/>
      <c r="E94" s="593"/>
      <c r="F94" s="593"/>
      <c r="G94" s="593"/>
      <c r="H94" s="593"/>
      <c r="I94" s="593"/>
      <c r="J94" s="594"/>
      <c r="K94" s="593"/>
      <c r="L94" s="593"/>
      <c r="M94" s="593"/>
      <c r="N94" s="594"/>
      <c r="O94" s="593"/>
      <c r="P94" s="593"/>
      <c r="Q94" s="595"/>
      <c r="R94" s="595"/>
      <c r="S94" s="595"/>
      <c r="T94" s="595"/>
    </row>
    <row r="95" spans="1:20" s="247" customFormat="1">
      <c r="A95" s="593" t="s">
        <v>234</v>
      </c>
      <c r="B95" s="248"/>
      <c r="C95" s="593"/>
      <c r="D95" s="596"/>
      <c r="E95" s="593"/>
      <c r="F95" s="593"/>
      <c r="G95" s="593"/>
      <c r="H95" s="593"/>
      <c r="I95" s="593"/>
      <c r="J95" s="594"/>
      <c r="K95" s="593"/>
      <c r="L95" s="593"/>
      <c r="M95" s="593"/>
      <c r="N95" s="594"/>
      <c r="O95" s="593"/>
      <c r="P95" s="593"/>
      <c r="Q95" s="595" t="str">
        <f>IF(O95=Berufsabschlüsse!$A$45," ",IF(OR(F95=Berufsabschlüsse!$C$45,G95=Berufsabschlüsse!$C$45,H95=Berufsabschlüsse!$C$45),Personalmeldung!L95," "))</f>
        <v xml:space="preserve"> </v>
      </c>
      <c r="R95" s="595" t="str">
        <f>IF(I95=Berufsabschlüsse!$C$45,Personalmeldung!L95:L96," ")</f>
        <v xml:space="preserve"> </v>
      </c>
      <c r="S95" s="595" t="str">
        <f>IF(AND(O95=Berufsabschlüsse!$A$45,OR(Personalmeldung!P95:P96=0,Personalmeldung!P95:P96=Berufsabschlüsse!$A$46)),Personalmeldung!L95:L96," ")</f>
        <v xml:space="preserve"> </v>
      </c>
      <c r="T95" s="595" t="str">
        <f>IF(AND(O95=Berufsabschlüsse!$A$45,P95=Berufsabschlüsse!$A$45),Personalmeldung!L95:L96," ")</f>
        <v xml:space="preserve"> </v>
      </c>
    </row>
    <row r="96" spans="1:20" s="247" customFormat="1">
      <c r="A96" s="593"/>
      <c r="B96" s="248"/>
      <c r="C96" s="593"/>
      <c r="D96" s="596"/>
      <c r="E96" s="593"/>
      <c r="F96" s="593"/>
      <c r="G96" s="593"/>
      <c r="H96" s="593"/>
      <c r="I96" s="593"/>
      <c r="J96" s="594"/>
      <c r="K96" s="593"/>
      <c r="L96" s="593"/>
      <c r="M96" s="593"/>
      <c r="N96" s="594"/>
      <c r="O96" s="593"/>
      <c r="P96" s="593"/>
      <c r="Q96" s="595"/>
      <c r="R96" s="595"/>
      <c r="S96" s="595"/>
      <c r="T96" s="595"/>
    </row>
    <row r="97" spans="1:20" s="247" customFormat="1">
      <c r="A97" s="593" t="s">
        <v>235</v>
      </c>
      <c r="B97" s="248"/>
      <c r="C97" s="593"/>
      <c r="D97" s="596"/>
      <c r="E97" s="593"/>
      <c r="F97" s="593"/>
      <c r="G97" s="593"/>
      <c r="H97" s="593"/>
      <c r="I97" s="593"/>
      <c r="J97" s="594"/>
      <c r="K97" s="593"/>
      <c r="L97" s="593"/>
      <c r="M97" s="593"/>
      <c r="N97" s="594"/>
      <c r="O97" s="593"/>
      <c r="P97" s="593"/>
      <c r="Q97" s="595" t="str">
        <f>IF(O97=Berufsabschlüsse!$A$45," ",IF(OR(F97=Berufsabschlüsse!$C$45,G97=Berufsabschlüsse!$C$45,H97=Berufsabschlüsse!$C$45),Personalmeldung!L97," "))</f>
        <v xml:space="preserve"> </v>
      </c>
      <c r="R97" s="595" t="str">
        <f>IF(I97=Berufsabschlüsse!$C$45,Personalmeldung!L97:L98," ")</f>
        <v xml:space="preserve"> </v>
      </c>
      <c r="S97" s="595" t="str">
        <f>IF(AND(O97=Berufsabschlüsse!$A$45,OR(Personalmeldung!P97:P98=0,Personalmeldung!P97:P98=Berufsabschlüsse!$A$46)),Personalmeldung!L97:L98," ")</f>
        <v xml:space="preserve"> </v>
      </c>
      <c r="T97" s="595" t="str">
        <f>IF(AND(O97=Berufsabschlüsse!$A$45,P97=Berufsabschlüsse!$A$45),Personalmeldung!L97:L98," ")</f>
        <v xml:space="preserve"> </v>
      </c>
    </row>
    <row r="98" spans="1:20" s="247" customFormat="1">
      <c r="A98" s="593"/>
      <c r="B98" s="248"/>
      <c r="C98" s="593"/>
      <c r="D98" s="596"/>
      <c r="E98" s="593"/>
      <c r="F98" s="593"/>
      <c r="G98" s="593"/>
      <c r="H98" s="593"/>
      <c r="I98" s="593"/>
      <c r="J98" s="594"/>
      <c r="K98" s="593"/>
      <c r="L98" s="593"/>
      <c r="M98" s="593"/>
      <c r="N98" s="594"/>
      <c r="O98" s="593"/>
      <c r="P98" s="593"/>
      <c r="Q98" s="595"/>
      <c r="R98" s="595"/>
      <c r="S98" s="595"/>
      <c r="T98" s="595"/>
    </row>
    <row r="99" spans="1:20" s="247" customFormat="1" outlineLevel="1">
      <c r="A99" s="593" t="s">
        <v>236</v>
      </c>
      <c r="B99" s="248"/>
      <c r="C99" s="593"/>
      <c r="D99" s="596"/>
      <c r="E99" s="593"/>
      <c r="F99" s="593"/>
      <c r="G99" s="593"/>
      <c r="H99" s="593"/>
      <c r="I99" s="593"/>
      <c r="J99" s="594"/>
      <c r="K99" s="593"/>
      <c r="L99" s="593"/>
      <c r="M99" s="593"/>
      <c r="N99" s="594"/>
      <c r="O99" s="593"/>
      <c r="P99" s="593"/>
      <c r="Q99" s="595" t="str">
        <f>IF(O99=Berufsabschlüsse!$A$45," ",IF(OR(F99=Berufsabschlüsse!$C$45,G99=Berufsabschlüsse!$C$45,H99=Berufsabschlüsse!$C$45),Personalmeldung!L99," "))</f>
        <v xml:space="preserve"> </v>
      </c>
      <c r="R99" s="595" t="str">
        <f>IF(I99=Berufsabschlüsse!$C$45,Personalmeldung!L99:L100," ")</f>
        <v xml:space="preserve"> </v>
      </c>
      <c r="S99" s="595" t="str">
        <f>IF(AND(O99=Berufsabschlüsse!$A$45,OR(Personalmeldung!P99:P100=0,Personalmeldung!P99:P100=Berufsabschlüsse!$A$46)),Personalmeldung!L99:L100," ")</f>
        <v xml:space="preserve"> </v>
      </c>
      <c r="T99" s="595" t="str">
        <f>IF(AND(O99=Berufsabschlüsse!$A$45,P99=Berufsabschlüsse!$A$45),Personalmeldung!L99:L100," ")</f>
        <v xml:space="preserve"> </v>
      </c>
    </row>
    <row r="100" spans="1:20" s="247" customFormat="1" outlineLevel="1">
      <c r="A100" s="593"/>
      <c r="B100" s="248"/>
      <c r="C100" s="593"/>
      <c r="D100" s="596"/>
      <c r="E100" s="593"/>
      <c r="F100" s="593"/>
      <c r="G100" s="593"/>
      <c r="H100" s="593"/>
      <c r="I100" s="593"/>
      <c r="J100" s="594"/>
      <c r="K100" s="593"/>
      <c r="L100" s="593"/>
      <c r="M100" s="593"/>
      <c r="N100" s="594"/>
      <c r="O100" s="593"/>
      <c r="P100" s="593"/>
      <c r="Q100" s="595"/>
      <c r="R100" s="595"/>
      <c r="S100" s="595"/>
      <c r="T100" s="595"/>
    </row>
    <row r="101" spans="1:20" s="247" customFormat="1" outlineLevel="1">
      <c r="A101" s="593" t="s">
        <v>237</v>
      </c>
      <c r="B101" s="248"/>
      <c r="C101" s="593"/>
      <c r="D101" s="596"/>
      <c r="E101" s="593"/>
      <c r="F101" s="593"/>
      <c r="G101" s="593"/>
      <c r="H101" s="593"/>
      <c r="I101" s="593"/>
      <c r="J101" s="594"/>
      <c r="K101" s="593"/>
      <c r="L101" s="593"/>
      <c r="M101" s="593"/>
      <c r="N101" s="594"/>
      <c r="O101" s="593"/>
      <c r="P101" s="593"/>
      <c r="Q101" s="595" t="str">
        <f>IF(O101=Berufsabschlüsse!$A$45," ",IF(OR(F101=Berufsabschlüsse!$C$45,G101=Berufsabschlüsse!$C$45,H101=Berufsabschlüsse!$C$45),Personalmeldung!L101," "))</f>
        <v xml:space="preserve"> </v>
      </c>
      <c r="R101" s="595" t="str">
        <f>IF(I101=Berufsabschlüsse!$C$45,Personalmeldung!L101:L102," ")</f>
        <v xml:space="preserve"> </v>
      </c>
      <c r="S101" s="595" t="str">
        <f>IF(AND(O101=Berufsabschlüsse!$A$45,OR(Personalmeldung!P101:P102=0,Personalmeldung!P101:P102=Berufsabschlüsse!$A$46)),Personalmeldung!L101:L102," ")</f>
        <v xml:space="preserve"> </v>
      </c>
      <c r="T101" s="595" t="str">
        <f>IF(AND(O101=Berufsabschlüsse!$A$45,P101=Berufsabschlüsse!$A$45),Personalmeldung!L101:L102," ")</f>
        <v xml:space="preserve"> </v>
      </c>
    </row>
    <row r="102" spans="1:20" s="247" customFormat="1" outlineLevel="1">
      <c r="A102" s="593"/>
      <c r="B102" s="248"/>
      <c r="C102" s="593"/>
      <c r="D102" s="596"/>
      <c r="E102" s="593"/>
      <c r="F102" s="593"/>
      <c r="G102" s="593"/>
      <c r="H102" s="593"/>
      <c r="I102" s="593"/>
      <c r="J102" s="594"/>
      <c r="K102" s="593"/>
      <c r="L102" s="593"/>
      <c r="M102" s="593"/>
      <c r="N102" s="594"/>
      <c r="O102" s="593"/>
      <c r="P102" s="593"/>
      <c r="Q102" s="595"/>
      <c r="R102" s="595"/>
      <c r="S102" s="595"/>
      <c r="T102" s="595"/>
    </row>
    <row r="103" spans="1:20" s="247" customFormat="1" outlineLevel="1">
      <c r="A103" s="593" t="s">
        <v>238</v>
      </c>
      <c r="B103" s="248"/>
      <c r="C103" s="593"/>
      <c r="D103" s="596"/>
      <c r="E103" s="593"/>
      <c r="F103" s="593"/>
      <c r="G103" s="593"/>
      <c r="H103" s="593"/>
      <c r="I103" s="593"/>
      <c r="J103" s="594"/>
      <c r="K103" s="593"/>
      <c r="L103" s="593"/>
      <c r="M103" s="593"/>
      <c r="N103" s="594"/>
      <c r="O103" s="593"/>
      <c r="P103" s="593"/>
      <c r="Q103" s="595" t="str">
        <f>IF(O103=Berufsabschlüsse!$A$45," ",IF(OR(F103=Berufsabschlüsse!$C$45,G103=Berufsabschlüsse!$C$45,H103=Berufsabschlüsse!$C$45),Personalmeldung!L103," "))</f>
        <v xml:space="preserve"> </v>
      </c>
      <c r="R103" s="595" t="str">
        <f>IF(I103=Berufsabschlüsse!$C$45,Personalmeldung!L103:L104," ")</f>
        <v xml:space="preserve"> </v>
      </c>
      <c r="S103" s="595" t="str">
        <f>IF(AND(O103=Berufsabschlüsse!$A$45,OR(Personalmeldung!P103:P104=0,Personalmeldung!P103:P104=Berufsabschlüsse!$A$46)),Personalmeldung!L103:L104," ")</f>
        <v xml:space="preserve"> </v>
      </c>
      <c r="T103" s="595" t="str">
        <f>IF(AND(O103=Berufsabschlüsse!$A$45,P103=Berufsabschlüsse!$A$45),Personalmeldung!L103:L104," ")</f>
        <v xml:space="preserve"> </v>
      </c>
    </row>
    <row r="104" spans="1:20" s="247" customFormat="1" outlineLevel="1">
      <c r="A104" s="593"/>
      <c r="B104" s="248"/>
      <c r="C104" s="593"/>
      <c r="D104" s="596"/>
      <c r="E104" s="593"/>
      <c r="F104" s="593"/>
      <c r="G104" s="593"/>
      <c r="H104" s="593"/>
      <c r="I104" s="593"/>
      <c r="J104" s="594"/>
      <c r="K104" s="593"/>
      <c r="L104" s="593"/>
      <c r="M104" s="593"/>
      <c r="N104" s="594"/>
      <c r="O104" s="593"/>
      <c r="P104" s="593"/>
      <c r="Q104" s="595"/>
      <c r="R104" s="595"/>
      <c r="S104" s="595"/>
      <c r="T104" s="595"/>
    </row>
    <row r="105" spans="1:20" s="247" customFormat="1" outlineLevel="1">
      <c r="A105" s="593" t="s">
        <v>239</v>
      </c>
      <c r="B105" s="248"/>
      <c r="C105" s="593"/>
      <c r="D105" s="596"/>
      <c r="E105" s="593"/>
      <c r="F105" s="593"/>
      <c r="G105" s="593"/>
      <c r="H105" s="593"/>
      <c r="I105" s="593"/>
      <c r="J105" s="594"/>
      <c r="K105" s="593"/>
      <c r="L105" s="593"/>
      <c r="M105" s="593"/>
      <c r="N105" s="594"/>
      <c r="O105" s="593"/>
      <c r="P105" s="593"/>
      <c r="Q105" s="595" t="str">
        <f>IF(O105=Berufsabschlüsse!$A$45," ",IF(OR(F105=Berufsabschlüsse!$C$45,G105=Berufsabschlüsse!$C$45,H105=Berufsabschlüsse!$C$45),Personalmeldung!L105," "))</f>
        <v xml:space="preserve"> </v>
      </c>
      <c r="R105" s="595" t="str">
        <f>IF(I105=Berufsabschlüsse!$C$45,Personalmeldung!L105:L106," ")</f>
        <v xml:space="preserve"> </v>
      </c>
      <c r="S105" s="595" t="str">
        <f>IF(AND(O105=Berufsabschlüsse!$A$45,OR(Personalmeldung!P105:P106=0,Personalmeldung!P105:P106=Berufsabschlüsse!$A$46)),Personalmeldung!L105:L106," ")</f>
        <v xml:space="preserve"> </v>
      </c>
      <c r="T105" s="595" t="str">
        <f>IF(AND(O105=Berufsabschlüsse!$A$45,P105=Berufsabschlüsse!$A$45),Personalmeldung!L105:L106," ")</f>
        <v xml:space="preserve"> </v>
      </c>
    </row>
    <row r="106" spans="1:20" s="247" customFormat="1" outlineLevel="1">
      <c r="A106" s="593"/>
      <c r="B106" s="248"/>
      <c r="C106" s="593"/>
      <c r="D106" s="596"/>
      <c r="E106" s="593"/>
      <c r="F106" s="593"/>
      <c r="G106" s="593"/>
      <c r="H106" s="593"/>
      <c r="I106" s="593"/>
      <c r="J106" s="594"/>
      <c r="K106" s="593"/>
      <c r="L106" s="593"/>
      <c r="M106" s="593"/>
      <c r="N106" s="594"/>
      <c r="O106" s="593"/>
      <c r="P106" s="593"/>
      <c r="Q106" s="595"/>
      <c r="R106" s="595"/>
      <c r="S106" s="595"/>
      <c r="T106" s="595"/>
    </row>
    <row r="107" spans="1:20" s="247" customFormat="1" outlineLevel="1">
      <c r="A107" s="593" t="s">
        <v>240</v>
      </c>
      <c r="B107" s="248"/>
      <c r="C107" s="593"/>
      <c r="D107" s="596"/>
      <c r="E107" s="593"/>
      <c r="F107" s="593"/>
      <c r="G107" s="593"/>
      <c r="H107" s="593"/>
      <c r="I107" s="593"/>
      <c r="J107" s="594"/>
      <c r="K107" s="593"/>
      <c r="L107" s="593"/>
      <c r="M107" s="593"/>
      <c r="N107" s="594"/>
      <c r="O107" s="593"/>
      <c r="P107" s="593"/>
      <c r="Q107" s="595" t="str">
        <f>IF(O107=Berufsabschlüsse!$A$45," ",IF(OR(F107=Berufsabschlüsse!$C$45,G107=Berufsabschlüsse!$C$45,H107=Berufsabschlüsse!$C$45),Personalmeldung!L107," "))</f>
        <v xml:space="preserve"> </v>
      </c>
      <c r="R107" s="595" t="str">
        <f>IF(I107=Berufsabschlüsse!$C$45,Personalmeldung!L107:L108," ")</f>
        <v xml:space="preserve"> </v>
      </c>
      <c r="S107" s="595" t="str">
        <f>IF(AND(O107=Berufsabschlüsse!$A$45,OR(Personalmeldung!P107:P108=0,Personalmeldung!P107:P108=Berufsabschlüsse!$A$46)),Personalmeldung!L107:L108," ")</f>
        <v xml:space="preserve"> </v>
      </c>
      <c r="T107" s="595" t="str">
        <f>IF(AND(O107=Berufsabschlüsse!$A$45,P107=Berufsabschlüsse!$A$45),Personalmeldung!L107:L108," ")</f>
        <v xml:space="preserve"> </v>
      </c>
    </row>
    <row r="108" spans="1:20" s="247" customFormat="1" outlineLevel="1">
      <c r="A108" s="593"/>
      <c r="B108" s="248"/>
      <c r="C108" s="593"/>
      <c r="D108" s="596"/>
      <c r="E108" s="593"/>
      <c r="F108" s="593"/>
      <c r="G108" s="593"/>
      <c r="H108" s="593"/>
      <c r="I108" s="593"/>
      <c r="J108" s="594"/>
      <c r="K108" s="593"/>
      <c r="L108" s="593"/>
      <c r="M108" s="593"/>
      <c r="N108" s="594"/>
      <c r="O108" s="593"/>
      <c r="P108" s="593"/>
      <c r="Q108" s="595"/>
      <c r="R108" s="595"/>
      <c r="S108" s="595"/>
      <c r="T108" s="595"/>
    </row>
    <row r="109" spans="1:20" s="247" customFormat="1" outlineLevel="1">
      <c r="A109" s="593" t="s">
        <v>241</v>
      </c>
      <c r="B109" s="248"/>
      <c r="C109" s="593"/>
      <c r="D109" s="596"/>
      <c r="E109" s="593"/>
      <c r="F109" s="593"/>
      <c r="G109" s="593"/>
      <c r="H109" s="593"/>
      <c r="I109" s="593"/>
      <c r="J109" s="594"/>
      <c r="K109" s="593"/>
      <c r="L109" s="593"/>
      <c r="M109" s="593"/>
      <c r="N109" s="594"/>
      <c r="O109" s="593"/>
      <c r="P109" s="593"/>
      <c r="Q109" s="595" t="str">
        <f>IF(O109=Berufsabschlüsse!$A$45," ",IF(OR(F109=Berufsabschlüsse!$C$45,G109=Berufsabschlüsse!$C$45,H109=Berufsabschlüsse!$C$45),Personalmeldung!L109," "))</f>
        <v xml:space="preserve"> </v>
      </c>
      <c r="R109" s="595" t="str">
        <f>IF(I109=Berufsabschlüsse!$C$45,Personalmeldung!L109:L110," ")</f>
        <v xml:space="preserve"> </v>
      </c>
      <c r="S109" s="595" t="str">
        <f>IF(AND(O109=Berufsabschlüsse!$A$45,OR(Personalmeldung!P109:P110=0,Personalmeldung!P109:P110=Berufsabschlüsse!$A$46)),Personalmeldung!L109:L110," ")</f>
        <v xml:space="preserve"> </v>
      </c>
      <c r="T109" s="595" t="str">
        <f>IF(AND(O109=Berufsabschlüsse!$A$45,P109=Berufsabschlüsse!$A$45),Personalmeldung!L109:L110," ")</f>
        <v xml:space="preserve"> </v>
      </c>
    </row>
    <row r="110" spans="1:20" s="247" customFormat="1" outlineLevel="1">
      <c r="A110" s="593"/>
      <c r="B110" s="248"/>
      <c r="C110" s="593"/>
      <c r="D110" s="596"/>
      <c r="E110" s="593"/>
      <c r="F110" s="593"/>
      <c r="G110" s="593"/>
      <c r="H110" s="593"/>
      <c r="I110" s="593"/>
      <c r="J110" s="594"/>
      <c r="K110" s="593"/>
      <c r="L110" s="593"/>
      <c r="M110" s="593"/>
      <c r="N110" s="594"/>
      <c r="O110" s="593"/>
      <c r="P110" s="593"/>
      <c r="Q110" s="595"/>
      <c r="R110" s="595"/>
      <c r="S110" s="595"/>
      <c r="T110" s="595"/>
    </row>
    <row r="111" spans="1:20" s="247" customFormat="1" outlineLevel="1">
      <c r="A111" s="593" t="s">
        <v>242</v>
      </c>
      <c r="B111" s="248"/>
      <c r="C111" s="593"/>
      <c r="D111" s="596"/>
      <c r="E111" s="593"/>
      <c r="F111" s="593"/>
      <c r="G111" s="593"/>
      <c r="H111" s="593"/>
      <c r="I111" s="593"/>
      <c r="J111" s="594"/>
      <c r="K111" s="593"/>
      <c r="L111" s="593"/>
      <c r="M111" s="593"/>
      <c r="N111" s="594"/>
      <c r="O111" s="593"/>
      <c r="P111" s="593"/>
      <c r="Q111" s="595" t="str">
        <f>IF(O111=Berufsabschlüsse!$A$45," ",IF(OR(F111=Berufsabschlüsse!$C$45,G111=Berufsabschlüsse!$C$45,H111=Berufsabschlüsse!$C$45),Personalmeldung!L111," "))</f>
        <v xml:space="preserve"> </v>
      </c>
      <c r="R111" s="595" t="str">
        <f>IF(I111=Berufsabschlüsse!$C$45,Personalmeldung!L111:L112," ")</f>
        <v xml:space="preserve"> </v>
      </c>
      <c r="S111" s="595" t="str">
        <f>IF(AND(O111=Berufsabschlüsse!$A$45,OR(Personalmeldung!P111:P112=0,Personalmeldung!P111:P112=Berufsabschlüsse!$A$46)),Personalmeldung!L111:L112," ")</f>
        <v xml:space="preserve"> </v>
      </c>
      <c r="T111" s="595" t="str">
        <f>IF(AND(O111=Berufsabschlüsse!$A$45,P111=Berufsabschlüsse!$A$45),Personalmeldung!L111:L112," ")</f>
        <v xml:space="preserve"> </v>
      </c>
    </row>
    <row r="112" spans="1:20" s="247" customFormat="1" outlineLevel="1">
      <c r="A112" s="593"/>
      <c r="B112" s="248"/>
      <c r="C112" s="593"/>
      <c r="D112" s="596"/>
      <c r="E112" s="593"/>
      <c r="F112" s="593"/>
      <c r="G112" s="593"/>
      <c r="H112" s="593"/>
      <c r="I112" s="593"/>
      <c r="J112" s="594"/>
      <c r="K112" s="593"/>
      <c r="L112" s="593"/>
      <c r="M112" s="593"/>
      <c r="N112" s="594"/>
      <c r="O112" s="593"/>
      <c r="P112" s="593"/>
      <c r="Q112" s="595"/>
      <c r="R112" s="595"/>
      <c r="S112" s="595"/>
      <c r="T112" s="595"/>
    </row>
    <row r="113" spans="1:20" s="247" customFormat="1" outlineLevel="1">
      <c r="A113" s="593" t="s">
        <v>243</v>
      </c>
      <c r="B113" s="248"/>
      <c r="C113" s="593"/>
      <c r="D113" s="596"/>
      <c r="E113" s="593"/>
      <c r="F113" s="593"/>
      <c r="G113" s="593"/>
      <c r="H113" s="593"/>
      <c r="I113" s="593"/>
      <c r="J113" s="594"/>
      <c r="K113" s="593"/>
      <c r="L113" s="593"/>
      <c r="M113" s="593"/>
      <c r="N113" s="594"/>
      <c r="O113" s="593"/>
      <c r="P113" s="593"/>
      <c r="Q113" s="595" t="str">
        <f>IF(O113=Berufsabschlüsse!$A$45," ",IF(OR(F113=Berufsabschlüsse!$C$45,G113=Berufsabschlüsse!$C$45,H113=Berufsabschlüsse!$C$45),Personalmeldung!L113," "))</f>
        <v xml:space="preserve"> </v>
      </c>
      <c r="R113" s="595" t="str">
        <f>IF(I113=Berufsabschlüsse!$C$45,Personalmeldung!L113:L114," ")</f>
        <v xml:space="preserve"> </v>
      </c>
      <c r="S113" s="595" t="str">
        <f>IF(AND(O113=Berufsabschlüsse!$A$45,OR(Personalmeldung!P113:P114=0,Personalmeldung!P113:P114=Berufsabschlüsse!$A$46)),Personalmeldung!L113:L114," ")</f>
        <v xml:space="preserve"> </v>
      </c>
      <c r="T113" s="595" t="str">
        <f>IF(AND(O113=Berufsabschlüsse!$A$45,P113=Berufsabschlüsse!$A$45),Personalmeldung!L113:L114," ")</f>
        <v xml:space="preserve"> </v>
      </c>
    </row>
    <row r="114" spans="1:20" s="247" customFormat="1" outlineLevel="1">
      <c r="A114" s="593"/>
      <c r="B114" s="248"/>
      <c r="C114" s="593"/>
      <c r="D114" s="596"/>
      <c r="E114" s="593"/>
      <c r="F114" s="593"/>
      <c r="G114" s="593"/>
      <c r="H114" s="593"/>
      <c r="I114" s="593"/>
      <c r="J114" s="594"/>
      <c r="K114" s="593"/>
      <c r="L114" s="593"/>
      <c r="M114" s="593"/>
      <c r="N114" s="594"/>
      <c r="O114" s="593"/>
      <c r="P114" s="593"/>
      <c r="Q114" s="595"/>
      <c r="R114" s="595"/>
      <c r="S114" s="595"/>
      <c r="T114" s="595"/>
    </row>
    <row r="115" spans="1:20" s="247" customFormat="1" outlineLevel="1">
      <c r="A115" s="593" t="s">
        <v>244</v>
      </c>
      <c r="B115" s="248"/>
      <c r="C115" s="593"/>
      <c r="D115" s="596"/>
      <c r="E115" s="593"/>
      <c r="F115" s="593"/>
      <c r="G115" s="593"/>
      <c r="H115" s="593"/>
      <c r="I115" s="593"/>
      <c r="J115" s="594"/>
      <c r="K115" s="593"/>
      <c r="L115" s="593"/>
      <c r="M115" s="593"/>
      <c r="N115" s="594"/>
      <c r="O115" s="593"/>
      <c r="P115" s="593"/>
      <c r="Q115" s="595" t="str">
        <f>IF(O115=Berufsabschlüsse!$A$45," ",IF(OR(F115=Berufsabschlüsse!$C$45,G115=Berufsabschlüsse!$C$45,H115=Berufsabschlüsse!$C$45),Personalmeldung!L115," "))</f>
        <v xml:space="preserve"> </v>
      </c>
      <c r="R115" s="595" t="str">
        <f>IF(I115=Berufsabschlüsse!$C$45,Personalmeldung!L115:L116," ")</f>
        <v xml:space="preserve"> </v>
      </c>
      <c r="S115" s="595" t="str">
        <f>IF(AND(O115=Berufsabschlüsse!$A$45,OR(Personalmeldung!P115:P116=0,Personalmeldung!P115:P116=Berufsabschlüsse!$A$46)),Personalmeldung!L115:L116," ")</f>
        <v xml:space="preserve"> </v>
      </c>
      <c r="T115" s="595" t="str">
        <f>IF(AND(O115=Berufsabschlüsse!$A$45,P115=Berufsabschlüsse!$A$45),Personalmeldung!L115:L116," ")</f>
        <v xml:space="preserve"> </v>
      </c>
    </row>
    <row r="116" spans="1:20" s="247" customFormat="1" outlineLevel="1">
      <c r="A116" s="593"/>
      <c r="B116" s="248"/>
      <c r="C116" s="593"/>
      <c r="D116" s="596"/>
      <c r="E116" s="593"/>
      <c r="F116" s="593"/>
      <c r="G116" s="593"/>
      <c r="H116" s="593"/>
      <c r="I116" s="593"/>
      <c r="J116" s="594"/>
      <c r="K116" s="593"/>
      <c r="L116" s="593"/>
      <c r="M116" s="593"/>
      <c r="N116" s="594"/>
      <c r="O116" s="593"/>
      <c r="P116" s="593"/>
      <c r="Q116" s="595"/>
      <c r="R116" s="595"/>
      <c r="S116" s="595"/>
      <c r="T116" s="595"/>
    </row>
    <row r="117" spans="1:20" s="247" customFormat="1" outlineLevel="1">
      <c r="A117" s="593" t="s">
        <v>245</v>
      </c>
      <c r="B117" s="248"/>
      <c r="C117" s="593"/>
      <c r="D117" s="596"/>
      <c r="E117" s="593"/>
      <c r="F117" s="593"/>
      <c r="G117" s="593"/>
      <c r="H117" s="593"/>
      <c r="I117" s="593"/>
      <c r="J117" s="594"/>
      <c r="K117" s="593"/>
      <c r="L117" s="593"/>
      <c r="M117" s="593"/>
      <c r="N117" s="594"/>
      <c r="O117" s="593"/>
      <c r="P117" s="593"/>
      <c r="Q117" s="595" t="str">
        <f>IF(O117=Berufsabschlüsse!$A$45," ",IF(OR(F117=Berufsabschlüsse!$C$45,G117=Berufsabschlüsse!$C$45,H117=Berufsabschlüsse!$C$45),Personalmeldung!L117," "))</f>
        <v xml:space="preserve"> </v>
      </c>
      <c r="R117" s="595" t="str">
        <f>IF(I117=Berufsabschlüsse!$C$45,Personalmeldung!L117:L118," ")</f>
        <v xml:space="preserve"> </v>
      </c>
      <c r="S117" s="595" t="str">
        <f>IF(AND(O117=Berufsabschlüsse!$A$45,OR(Personalmeldung!P117:P118=0,Personalmeldung!P117:P118=Berufsabschlüsse!$A$46)),Personalmeldung!L117:L118," ")</f>
        <v xml:space="preserve"> </v>
      </c>
      <c r="T117" s="595" t="str">
        <f>IF(AND(O117=Berufsabschlüsse!$A$45,P117=Berufsabschlüsse!$A$45),Personalmeldung!L117:L118," ")</f>
        <v xml:space="preserve"> </v>
      </c>
    </row>
    <row r="118" spans="1:20" s="247" customFormat="1" outlineLevel="1">
      <c r="A118" s="593"/>
      <c r="B118" s="248"/>
      <c r="C118" s="593"/>
      <c r="D118" s="596"/>
      <c r="E118" s="593"/>
      <c r="F118" s="593"/>
      <c r="G118" s="593"/>
      <c r="H118" s="593"/>
      <c r="I118" s="593"/>
      <c r="J118" s="594"/>
      <c r="K118" s="593"/>
      <c r="L118" s="593"/>
      <c r="M118" s="593"/>
      <c r="N118" s="594"/>
      <c r="O118" s="593"/>
      <c r="P118" s="593"/>
      <c r="Q118" s="595"/>
      <c r="R118" s="595"/>
      <c r="S118" s="595"/>
      <c r="T118" s="595"/>
    </row>
    <row r="119" spans="1:20" s="247" customFormat="1" outlineLevel="1">
      <c r="A119" s="593" t="s">
        <v>246</v>
      </c>
      <c r="B119" s="248"/>
      <c r="C119" s="593"/>
      <c r="D119" s="596"/>
      <c r="E119" s="593"/>
      <c r="F119" s="593"/>
      <c r="G119" s="593"/>
      <c r="H119" s="593"/>
      <c r="I119" s="593"/>
      <c r="J119" s="594"/>
      <c r="K119" s="593"/>
      <c r="L119" s="593"/>
      <c r="M119" s="593"/>
      <c r="N119" s="594"/>
      <c r="O119" s="593"/>
      <c r="P119" s="593"/>
      <c r="Q119" s="595" t="str">
        <f>IF(O119=Berufsabschlüsse!$A$45," ",IF(OR(F119=Berufsabschlüsse!$C$45,G119=Berufsabschlüsse!$C$45,H119=Berufsabschlüsse!$C$45),Personalmeldung!L119," "))</f>
        <v xml:space="preserve"> </v>
      </c>
      <c r="R119" s="595" t="str">
        <f>IF(I119=Berufsabschlüsse!$C$45,Personalmeldung!L119:L120," ")</f>
        <v xml:space="preserve"> </v>
      </c>
      <c r="S119" s="595" t="str">
        <f>IF(AND(O119=Berufsabschlüsse!$A$45,OR(Personalmeldung!P119:P120=0,Personalmeldung!P119:P120=Berufsabschlüsse!$A$46)),Personalmeldung!L119:L120," ")</f>
        <v xml:space="preserve"> </v>
      </c>
      <c r="T119" s="595" t="str">
        <f>IF(AND(O119=Berufsabschlüsse!$A$45,P119=Berufsabschlüsse!$A$45),Personalmeldung!L119:L120," ")</f>
        <v xml:space="preserve"> </v>
      </c>
    </row>
    <row r="120" spans="1:20" s="247" customFormat="1" outlineLevel="1">
      <c r="A120" s="593"/>
      <c r="B120" s="248"/>
      <c r="C120" s="593"/>
      <c r="D120" s="596"/>
      <c r="E120" s="593"/>
      <c r="F120" s="593"/>
      <c r="G120" s="593"/>
      <c r="H120" s="593"/>
      <c r="I120" s="593"/>
      <c r="J120" s="594"/>
      <c r="K120" s="593"/>
      <c r="L120" s="593"/>
      <c r="M120" s="593"/>
      <c r="N120" s="594"/>
      <c r="O120" s="593"/>
      <c r="P120" s="593"/>
      <c r="Q120" s="595"/>
      <c r="R120" s="595"/>
      <c r="S120" s="595"/>
      <c r="T120" s="595"/>
    </row>
    <row r="121" spans="1:20" s="247" customFormat="1" outlineLevel="1">
      <c r="A121" s="593" t="s">
        <v>247</v>
      </c>
      <c r="B121" s="248"/>
      <c r="C121" s="593"/>
      <c r="D121" s="596"/>
      <c r="E121" s="593"/>
      <c r="F121" s="593"/>
      <c r="G121" s="593"/>
      <c r="H121" s="593"/>
      <c r="I121" s="593"/>
      <c r="J121" s="594"/>
      <c r="K121" s="593"/>
      <c r="L121" s="593"/>
      <c r="M121" s="593"/>
      <c r="N121" s="594"/>
      <c r="O121" s="593"/>
      <c r="P121" s="593"/>
      <c r="Q121" s="595" t="str">
        <f>IF(O121=Berufsabschlüsse!$A$45," ",IF(OR(F121=Berufsabschlüsse!$C$45,G121=Berufsabschlüsse!$C$45,H121=Berufsabschlüsse!$C$45),Personalmeldung!L121," "))</f>
        <v xml:space="preserve"> </v>
      </c>
      <c r="R121" s="595" t="str">
        <f>IF(I121=Berufsabschlüsse!$C$45,Personalmeldung!L121:L122," ")</f>
        <v xml:space="preserve"> </v>
      </c>
      <c r="S121" s="595" t="str">
        <f>IF(AND(O121=Berufsabschlüsse!$A$45,OR(Personalmeldung!P121:P122=0,Personalmeldung!P121:P122=Berufsabschlüsse!$A$46)),Personalmeldung!L121:L122," ")</f>
        <v xml:space="preserve"> </v>
      </c>
      <c r="T121" s="595" t="str">
        <f>IF(AND(O121=Berufsabschlüsse!$A$45,P121=Berufsabschlüsse!$A$45),Personalmeldung!L121:L122," ")</f>
        <v xml:space="preserve"> </v>
      </c>
    </row>
    <row r="122" spans="1:20" s="247" customFormat="1" outlineLevel="1">
      <c r="A122" s="593"/>
      <c r="B122" s="248"/>
      <c r="C122" s="593"/>
      <c r="D122" s="596"/>
      <c r="E122" s="593"/>
      <c r="F122" s="593"/>
      <c r="G122" s="593"/>
      <c r="H122" s="593"/>
      <c r="I122" s="593"/>
      <c r="J122" s="594"/>
      <c r="K122" s="593"/>
      <c r="L122" s="593"/>
      <c r="M122" s="593"/>
      <c r="N122" s="594"/>
      <c r="O122" s="593"/>
      <c r="P122" s="593"/>
      <c r="Q122" s="595"/>
      <c r="R122" s="595"/>
      <c r="S122" s="595"/>
      <c r="T122" s="595"/>
    </row>
    <row r="123" spans="1:20" s="247" customFormat="1" outlineLevel="1">
      <c r="A123" s="593" t="s">
        <v>248</v>
      </c>
      <c r="B123" s="248"/>
      <c r="C123" s="593"/>
      <c r="D123" s="596"/>
      <c r="E123" s="593"/>
      <c r="F123" s="593"/>
      <c r="G123" s="593"/>
      <c r="H123" s="593"/>
      <c r="I123" s="593"/>
      <c r="J123" s="594"/>
      <c r="K123" s="593"/>
      <c r="L123" s="593"/>
      <c r="M123" s="593"/>
      <c r="N123" s="594"/>
      <c r="O123" s="593"/>
      <c r="P123" s="593"/>
      <c r="Q123" s="595" t="str">
        <f>IF(O123=Berufsabschlüsse!$A$45," ",IF(OR(F123=Berufsabschlüsse!$C$45,G123=Berufsabschlüsse!$C$45,H123=Berufsabschlüsse!$C$45),Personalmeldung!L123," "))</f>
        <v xml:space="preserve"> </v>
      </c>
      <c r="R123" s="595" t="str">
        <f>IF(I123=Berufsabschlüsse!$C$45,Personalmeldung!L123:L124," ")</f>
        <v xml:space="preserve"> </v>
      </c>
      <c r="S123" s="595" t="str">
        <f>IF(AND(O123=Berufsabschlüsse!$A$45,OR(Personalmeldung!P123:P124=0,Personalmeldung!P123:P124=Berufsabschlüsse!$A$46)),Personalmeldung!L123:L124," ")</f>
        <v xml:space="preserve"> </v>
      </c>
      <c r="T123" s="595" t="str">
        <f>IF(AND(O123=Berufsabschlüsse!$A$45,P123=Berufsabschlüsse!$A$45),Personalmeldung!L123:L124," ")</f>
        <v xml:space="preserve"> </v>
      </c>
    </row>
    <row r="124" spans="1:20" s="247" customFormat="1" outlineLevel="1">
      <c r="A124" s="593"/>
      <c r="B124" s="248"/>
      <c r="C124" s="593"/>
      <c r="D124" s="596"/>
      <c r="E124" s="593"/>
      <c r="F124" s="593"/>
      <c r="G124" s="593"/>
      <c r="H124" s="593"/>
      <c r="I124" s="593"/>
      <c r="J124" s="594"/>
      <c r="K124" s="593"/>
      <c r="L124" s="593"/>
      <c r="M124" s="593"/>
      <c r="N124" s="594"/>
      <c r="O124" s="593"/>
      <c r="P124" s="593"/>
      <c r="Q124" s="595"/>
      <c r="R124" s="595"/>
      <c r="S124" s="595"/>
      <c r="T124" s="595"/>
    </row>
    <row r="125" spans="1:20" s="247" customFormat="1" outlineLevel="1">
      <c r="A125" s="593" t="s">
        <v>249</v>
      </c>
      <c r="B125" s="248"/>
      <c r="C125" s="593"/>
      <c r="D125" s="596"/>
      <c r="E125" s="593"/>
      <c r="F125" s="593"/>
      <c r="G125" s="593"/>
      <c r="H125" s="593"/>
      <c r="I125" s="593"/>
      <c r="J125" s="594"/>
      <c r="K125" s="593"/>
      <c r="L125" s="593"/>
      <c r="M125" s="593"/>
      <c r="N125" s="594"/>
      <c r="O125" s="593"/>
      <c r="P125" s="593"/>
      <c r="Q125" s="595" t="str">
        <f>IF(O125=Berufsabschlüsse!$A$45," ",IF(OR(F125=Berufsabschlüsse!$C$45,G125=Berufsabschlüsse!$C$45,H125=Berufsabschlüsse!$C$45),Personalmeldung!L125," "))</f>
        <v xml:space="preserve"> </v>
      </c>
      <c r="R125" s="595" t="str">
        <f>IF(I125=Berufsabschlüsse!$C$45,Personalmeldung!L125:L126," ")</f>
        <v xml:space="preserve"> </v>
      </c>
      <c r="S125" s="595" t="str">
        <f>IF(AND(O125=Berufsabschlüsse!$A$45,OR(Personalmeldung!P125:P126=0,Personalmeldung!P125:P126=Berufsabschlüsse!$A$46)),Personalmeldung!L125:L126," ")</f>
        <v xml:space="preserve"> </v>
      </c>
      <c r="T125" s="595" t="str">
        <f>IF(AND(O125=Berufsabschlüsse!$A$45,P125=Berufsabschlüsse!$A$45),Personalmeldung!L125:L126," ")</f>
        <v xml:space="preserve"> </v>
      </c>
    </row>
    <row r="126" spans="1:20" s="247" customFormat="1" outlineLevel="1">
      <c r="A126" s="593"/>
      <c r="B126" s="248"/>
      <c r="C126" s="593"/>
      <c r="D126" s="596"/>
      <c r="E126" s="593"/>
      <c r="F126" s="593"/>
      <c r="G126" s="593"/>
      <c r="H126" s="593"/>
      <c r="I126" s="593"/>
      <c r="J126" s="594"/>
      <c r="K126" s="593"/>
      <c r="L126" s="593"/>
      <c r="M126" s="593"/>
      <c r="N126" s="594"/>
      <c r="O126" s="593"/>
      <c r="P126" s="593"/>
      <c r="Q126" s="595"/>
      <c r="R126" s="595"/>
      <c r="S126" s="595"/>
      <c r="T126" s="595"/>
    </row>
    <row r="127" spans="1:20" s="247" customFormat="1" outlineLevel="1">
      <c r="A127" s="593" t="s">
        <v>250</v>
      </c>
      <c r="B127" s="248"/>
      <c r="C127" s="593"/>
      <c r="D127" s="596"/>
      <c r="E127" s="593"/>
      <c r="F127" s="593"/>
      <c r="G127" s="593"/>
      <c r="H127" s="593"/>
      <c r="I127" s="593"/>
      <c r="J127" s="594"/>
      <c r="K127" s="593"/>
      <c r="L127" s="593"/>
      <c r="M127" s="593"/>
      <c r="N127" s="594"/>
      <c r="O127" s="593"/>
      <c r="P127" s="593"/>
      <c r="Q127" s="595" t="str">
        <f>IF(O127=Berufsabschlüsse!$A$45," ",IF(OR(F127=Berufsabschlüsse!$C$45,G127=Berufsabschlüsse!$C$45,H127=Berufsabschlüsse!$C$45),Personalmeldung!L127," "))</f>
        <v xml:space="preserve"> </v>
      </c>
      <c r="R127" s="595" t="str">
        <f>IF(I127=Berufsabschlüsse!$C$45,Personalmeldung!L127:L128," ")</f>
        <v xml:space="preserve"> </v>
      </c>
      <c r="S127" s="595" t="str">
        <f>IF(AND(O127=Berufsabschlüsse!$A$45,OR(Personalmeldung!P127:P128=0,Personalmeldung!P127:P128=Berufsabschlüsse!$A$46)),Personalmeldung!L127:L128," ")</f>
        <v xml:space="preserve"> </v>
      </c>
      <c r="T127" s="595" t="str">
        <f>IF(AND(O127=Berufsabschlüsse!$A$45,P127=Berufsabschlüsse!$A$45),Personalmeldung!L127:L128," ")</f>
        <v xml:space="preserve"> </v>
      </c>
    </row>
    <row r="128" spans="1:20" s="247" customFormat="1" outlineLevel="1">
      <c r="A128" s="593"/>
      <c r="B128" s="248"/>
      <c r="C128" s="593"/>
      <c r="D128" s="596"/>
      <c r="E128" s="593"/>
      <c r="F128" s="593"/>
      <c r="G128" s="593"/>
      <c r="H128" s="593"/>
      <c r="I128" s="593"/>
      <c r="J128" s="594"/>
      <c r="K128" s="593"/>
      <c r="L128" s="593"/>
      <c r="M128" s="593"/>
      <c r="N128" s="594"/>
      <c r="O128" s="593"/>
      <c r="P128" s="593"/>
      <c r="Q128" s="595"/>
      <c r="R128" s="595"/>
      <c r="S128" s="595"/>
      <c r="T128" s="595"/>
    </row>
    <row r="129" spans="1:20" s="247" customFormat="1" outlineLevel="1">
      <c r="A129" s="593" t="s">
        <v>251</v>
      </c>
      <c r="B129" s="248"/>
      <c r="C129" s="593"/>
      <c r="D129" s="596"/>
      <c r="E129" s="593"/>
      <c r="F129" s="593"/>
      <c r="G129" s="593"/>
      <c r="H129" s="593"/>
      <c r="I129" s="593"/>
      <c r="J129" s="594"/>
      <c r="K129" s="593"/>
      <c r="L129" s="593"/>
      <c r="M129" s="593"/>
      <c r="N129" s="594"/>
      <c r="O129" s="593"/>
      <c r="P129" s="593"/>
      <c r="Q129" s="595" t="str">
        <f>IF(O129=Berufsabschlüsse!$A$45," ",IF(OR(F129=Berufsabschlüsse!$C$45,G129=Berufsabschlüsse!$C$45,H129=Berufsabschlüsse!$C$45),Personalmeldung!L129," "))</f>
        <v xml:space="preserve"> </v>
      </c>
      <c r="R129" s="595" t="str">
        <f>IF(I129=Berufsabschlüsse!$C$45,Personalmeldung!L129:L130," ")</f>
        <v xml:space="preserve"> </v>
      </c>
      <c r="S129" s="595" t="str">
        <f>IF(AND(O129=Berufsabschlüsse!$A$45,OR(Personalmeldung!P129:P130=0,Personalmeldung!P129:P130=Berufsabschlüsse!$A$46)),Personalmeldung!L129:L130," ")</f>
        <v xml:space="preserve"> </v>
      </c>
      <c r="T129" s="595" t="str">
        <f>IF(AND(O129=Berufsabschlüsse!$A$45,P129=Berufsabschlüsse!$A$45),Personalmeldung!L129:L130," ")</f>
        <v xml:space="preserve"> </v>
      </c>
    </row>
    <row r="130" spans="1:20" s="247" customFormat="1" outlineLevel="1">
      <c r="A130" s="593"/>
      <c r="B130" s="248"/>
      <c r="C130" s="593"/>
      <c r="D130" s="596"/>
      <c r="E130" s="593"/>
      <c r="F130" s="593"/>
      <c r="G130" s="593"/>
      <c r="H130" s="593"/>
      <c r="I130" s="593"/>
      <c r="J130" s="594"/>
      <c r="K130" s="593"/>
      <c r="L130" s="593"/>
      <c r="M130" s="593"/>
      <c r="N130" s="594"/>
      <c r="O130" s="593"/>
      <c r="P130" s="593"/>
      <c r="Q130" s="595"/>
      <c r="R130" s="595"/>
      <c r="S130" s="595"/>
      <c r="T130" s="595"/>
    </row>
    <row r="131" spans="1:20" s="247" customFormat="1" outlineLevel="1">
      <c r="A131" s="593" t="s">
        <v>252</v>
      </c>
      <c r="B131" s="248"/>
      <c r="C131" s="593"/>
      <c r="D131" s="596"/>
      <c r="E131" s="593"/>
      <c r="F131" s="593"/>
      <c r="G131" s="593"/>
      <c r="H131" s="593"/>
      <c r="I131" s="593"/>
      <c r="J131" s="594"/>
      <c r="K131" s="593"/>
      <c r="L131" s="593"/>
      <c r="M131" s="593"/>
      <c r="N131" s="594"/>
      <c r="O131" s="593"/>
      <c r="P131" s="593"/>
      <c r="Q131" s="595" t="str">
        <f>IF(O131=Berufsabschlüsse!$A$45," ",IF(OR(F131=Berufsabschlüsse!$C$45,G131=Berufsabschlüsse!$C$45,H131=Berufsabschlüsse!$C$45),Personalmeldung!L131," "))</f>
        <v xml:space="preserve"> </v>
      </c>
      <c r="R131" s="595" t="str">
        <f>IF(I131=Berufsabschlüsse!$C$45,Personalmeldung!L131:L132," ")</f>
        <v xml:space="preserve"> </v>
      </c>
      <c r="S131" s="595" t="str">
        <f>IF(AND(O131=Berufsabschlüsse!$A$45,OR(Personalmeldung!P131:P132=0,Personalmeldung!P131:P132=Berufsabschlüsse!$A$46)),Personalmeldung!L131:L132," ")</f>
        <v xml:space="preserve"> </v>
      </c>
      <c r="T131" s="595" t="str">
        <f>IF(AND(O131=Berufsabschlüsse!$A$45,P131=Berufsabschlüsse!$A$45),Personalmeldung!L131:L132," ")</f>
        <v xml:space="preserve"> </v>
      </c>
    </row>
    <row r="132" spans="1:20" s="247" customFormat="1" outlineLevel="1">
      <c r="A132" s="593"/>
      <c r="B132" s="248"/>
      <c r="C132" s="593"/>
      <c r="D132" s="596"/>
      <c r="E132" s="593"/>
      <c r="F132" s="593"/>
      <c r="G132" s="593"/>
      <c r="H132" s="593"/>
      <c r="I132" s="593"/>
      <c r="J132" s="594"/>
      <c r="K132" s="593"/>
      <c r="L132" s="593"/>
      <c r="M132" s="593"/>
      <c r="N132" s="594"/>
      <c r="O132" s="593"/>
      <c r="P132" s="593"/>
      <c r="Q132" s="595"/>
      <c r="R132" s="595"/>
      <c r="S132" s="595"/>
      <c r="T132" s="595"/>
    </row>
    <row r="133" spans="1:20" s="247" customFormat="1" outlineLevel="1">
      <c r="A133" s="593" t="s">
        <v>253</v>
      </c>
      <c r="B133" s="248"/>
      <c r="C133" s="593"/>
      <c r="D133" s="596"/>
      <c r="E133" s="593"/>
      <c r="F133" s="593"/>
      <c r="G133" s="593"/>
      <c r="H133" s="593"/>
      <c r="I133" s="593"/>
      <c r="J133" s="594"/>
      <c r="K133" s="593"/>
      <c r="L133" s="593"/>
      <c r="M133" s="593"/>
      <c r="N133" s="594"/>
      <c r="O133" s="593"/>
      <c r="P133" s="593"/>
      <c r="Q133" s="595" t="str">
        <f>IF(O133=Berufsabschlüsse!$A$45," ",IF(OR(F133=Berufsabschlüsse!$C$45,G133=Berufsabschlüsse!$C$45,H133=Berufsabschlüsse!$C$45),Personalmeldung!L133," "))</f>
        <v xml:space="preserve"> </v>
      </c>
      <c r="R133" s="595" t="str">
        <f>IF(I133=Berufsabschlüsse!$C$45,Personalmeldung!L133:L134," ")</f>
        <v xml:space="preserve"> </v>
      </c>
      <c r="S133" s="595" t="str">
        <f>IF(AND(O133=Berufsabschlüsse!$A$45,OR(Personalmeldung!P133:P134=0,Personalmeldung!P133:P134=Berufsabschlüsse!$A$46)),Personalmeldung!L133:L134," ")</f>
        <v xml:space="preserve"> </v>
      </c>
      <c r="T133" s="595" t="str">
        <f>IF(AND(O133=Berufsabschlüsse!$A$45,P133=Berufsabschlüsse!$A$45),Personalmeldung!L133:L134," ")</f>
        <v xml:space="preserve"> </v>
      </c>
    </row>
    <row r="134" spans="1:20" s="247" customFormat="1" outlineLevel="1">
      <c r="A134" s="593"/>
      <c r="B134" s="248"/>
      <c r="C134" s="593"/>
      <c r="D134" s="596"/>
      <c r="E134" s="593"/>
      <c r="F134" s="593"/>
      <c r="G134" s="593"/>
      <c r="H134" s="593"/>
      <c r="I134" s="593"/>
      <c r="J134" s="594"/>
      <c r="K134" s="593"/>
      <c r="L134" s="593"/>
      <c r="M134" s="593"/>
      <c r="N134" s="594"/>
      <c r="O134" s="593"/>
      <c r="P134" s="593"/>
      <c r="Q134" s="595"/>
      <c r="R134" s="595"/>
      <c r="S134" s="595"/>
      <c r="T134" s="595"/>
    </row>
    <row r="135" spans="1:20" s="247" customFormat="1" outlineLevel="1">
      <c r="A135" s="593" t="s">
        <v>254</v>
      </c>
      <c r="B135" s="248"/>
      <c r="C135" s="593"/>
      <c r="D135" s="596"/>
      <c r="E135" s="593"/>
      <c r="F135" s="593"/>
      <c r="G135" s="593"/>
      <c r="H135" s="593"/>
      <c r="I135" s="593"/>
      <c r="J135" s="594"/>
      <c r="K135" s="593"/>
      <c r="L135" s="593"/>
      <c r="M135" s="593"/>
      <c r="N135" s="594"/>
      <c r="O135" s="593"/>
      <c r="P135" s="593"/>
      <c r="Q135" s="595" t="str">
        <f>IF(O135=Berufsabschlüsse!$A$45," ",IF(OR(F135=Berufsabschlüsse!$C$45,G135=Berufsabschlüsse!$C$45,H135=Berufsabschlüsse!$C$45),Personalmeldung!L135," "))</f>
        <v xml:space="preserve"> </v>
      </c>
      <c r="R135" s="595" t="str">
        <f>IF(I135=Berufsabschlüsse!$C$45,Personalmeldung!L135:L136," ")</f>
        <v xml:space="preserve"> </v>
      </c>
      <c r="S135" s="595" t="str">
        <f>IF(AND(O135=Berufsabschlüsse!$A$45,OR(Personalmeldung!P135:P136=0,Personalmeldung!P135:P136=Berufsabschlüsse!$A$46)),Personalmeldung!L135:L136," ")</f>
        <v xml:space="preserve"> </v>
      </c>
      <c r="T135" s="595" t="str">
        <f>IF(AND(O135=Berufsabschlüsse!$A$45,P135=Berufsabschlüsse!$A$45),Personalmeldung!L135:L136," ")</f>
        <v xml:space="preserve"> </v>
      </c>
    </row>
    <row r="136" spans="1:20" s="247" customFormat="1" outlineLevel="1">
      <c r="A136" s="593"/>
      <c r="B136" s="248"/>
      <c r="C136" s="593"/>
      <c r="D136" s="596"/>
      <c r="E136" s="593"/>
      <c r="F136" s="593"/>
      <c r="G136" s="593"/>
      <c r="H136" s="593"/>
      <c r="I136" s="593"/>
      <c r="J136" s="594"/>
      <c r="K136" s="593"/>
      <c r="L136" s="593"/>
      <c r="M136" s="593"/>
      <c r="N136" s="594"/>
      <c r="O136" s="593"/>
      <c r="P136" s="593"/>
      <c r="Q136" s="595"/>
      <c r="R136" s="595"/>
      <c r="S136" s="595"/>
      <c r="T136" s="595"/>
    </row>
    <row r="137" spans="1:20" s="247" customFormat="1" outlineLevel="1">
      <c r="A137" s="593" t="s">
        <v>255</v>
      </c>
      <c r="B137" s="248"/>
      <c r="C137" s="593"/>
      <c r="D137" s="596"/>
      <c r="E137" s="593"/>
      <c r="F137" s="593"/>
      <c r="G137" s="593"/>
      <c r="H137" s="593"/>
      <c r="I137" s="593"/>
      <c r="J137" s="594"/>
      <c r="K137" s="593"/>
      <c r="L137" s="593"/>
      <c r="M137" s="593"/>
      <c r="N137" s="594"/>
      <c r="O137" s="593"/>
      <c r="P137" s="593"/>
      <c r="Q137" s="595" t="str">
        <f>IF(O137=Berufsabschlüsse!$A$45," ",IF(OR(F137=Berufsabschlüsse!$C$45,G137=Berufsabschlüsse!$C$45,H137=Berufsabschlüsse!$C$45),Personalmeldung!L137," "))</f>
        <v xml:space="preserve"> </v>
      </c>
      <c r="R137" s="595" t="str">
        <f>IF(I137=Berufsabschlüsse!$C$45,Personalmeldung!L137:L138," ")</f>
        <v xml:space="preserve"> </v>
      </c>
      <c r="S137" s="595" t="str">
        <f>IF(AND(O137=Berufsabschlüsse!$A$45,OR(Personalmeldung!P137:P138=0,Personalmeldung!P137:P138=Berufsabschlüsse!$A$46)),Personalmeldung!L137:L138," ")</f>
        <v xml:space="preserve"> </v>
      </c>
      <c r="T137" s="595" t="str">
        <f>IF(AND(O137=Berufsabschlüsse!$A$45,P137=Berufsabschlüsse!$A$45),Personalmeldung!L137:L138," ")</f>
        <v xml:space="preserve"> </v>
      </c>
    </row>
    <row r="138" spans="1:20" s="247" customFormat="1" outlineLevel="1">
      <c r="A138" s="593"/>
      <c r="B138" s="248"/>
      <c r="C138" s="593"/>
      <c r="D138" s="596"/>
      <c r="E138" s="593"/>
      <c r="F138" s="593"/>
      <c r="G138" s="593"/>
      <c r="H138" s="593"/>
      <c r="I138" s="593"/>
      <c r="J138" s="594"/>
      <c r="K138" s="593"/>
      <c r="L138" s="593"/>
      <c r="M138" s="593"/>
      <c r="N138" s="594"/>
      <c r="O138" s="593"/>
      <c r="P138" s="593"/>
      <c r="Q138" s="595"/>
      <c r="R138" s="595"/>
      <c r="S138" s="595"/>
      <c r="T138" s="595"/>
    </row>
    <row r="139" spans="1:20" s="247" customFormat="1" outlineLevel="1">
      <c r="A139" s="593" t="s">
        <v>256</v>
      </c>
      <c r="B139" s="248"/>
      <c r="C139" s="593"/>
      <c r="D139" s="596"/>
      <c r="E139" s="593"/>
      <c r="F139" s="593"/>
      <c r="G139" s="593"/>
      <c r="H139" s="593"/>
      <c r="I139" s="593"/>
      <c r="J139" s="594"/>
      <c r="K139" s="593"/>
      <c r="L139" s="593"/>
      <c r="M139" s="593"/>
      <c r="N139" s="594"/>
      <c r="O139" s="593"/>
      <c r="P139" s="593"/>
      <c r="Q139" s="595" t="str">
        <f>IF(O139=Berufsabschlüsse!$A$45," ",IF(OR(F139=Berufsabschlüsse!$C$45,G139=Berufsabschlüsse!$C$45,H139=Berufsabschlüsse!$C$45),Personalmeldung!L139," "))</f>
        <v xml:space="preserve"> </v>
      </c>
      <c r="R139" s="595" t="str">
        <f>IF(I139=Berufsabschlüsse!$C$45,Personalmeldung!L139:L140," ")</f>
        <v xml:space="preserve"> </v>
      </c>
      <c r="S139" s="595" t="str">
        <f>IF(AND(O139=Berufsabschlüsse!$A$45,OR(Personalmeldung!P139:P140=0,Personalmeldung!P139:P140=Berufsabschlüsse!$A$46)),Personalmeldung!L139:L140," ")</f>
        <v xml:space="preserve"> </v>
      </c>
      <c r="T139" s="595" t="str">
        <f>IF(AND(O139=Berufsabschlüsse!$A$45,P139=Berufsabschlüsse!$A$45),Personalmeldung!L139:L140," ")</f>
        <v xml:space="preserve"> </v>
      </c>
    </row>
    <row r="140" spans="1:20" s="247" customFormat="1" outlineLevel="1">
      <c r="A140" s="593"/>
      <c r="B140" s="248"/>
      <c r="C140" s="593"/>
      <c r="D140" s="596"/>
      <c r="E140" s="593"/>
      <c r="F140" s="593"/>
      <c r="G140" s="593"/>
      <c r="H140" s="593"/>
      <c r="I140" s="593"/>
      <c r="J140" s="594"/>
      <c r="K140" s="593"/>
      <c r="L140" s="593"/>
      <c r="M140" s="593"/>
      <c r="N140" s="594"/>
      <c r="O140" s="593"/>
      <c r="P140" s="593"/>
      <c r="Q140" s="595"/>
      <c r="R140" s="595"/>
      <c r="S140" s="595"/>
      <c r="T140" s="595"/>
    </row>
    <row r="141" spans="1:20" s="247" customFormat="1" outlineLevel="1">
      <c r="A141" s="593" t="s">
        <v>301</v>
      </c>
      <c r="B141" s="248"/>
      <c r="C141" s="593"/>
      <c r="D141" s="596"/>
      <c r="E141" s="593"/>
      <c r="F141" s="593"/>
      <c r="G141" s="593"/>
      <c r="H141" s="593"/>
      <c r="I141" s="593"/>
      <c r="J141" s="594"/>
      <c r="K141" s="593"/>
      <c r="L141" s="593"/>
      <c r="M141" s="593"/>
      <c r="N141" s="594"/>
      <c r="O141" s="593"/>
      <c r="P141" s="593"/>
      <c r="Q141" s="595" t="str">
        <f>IF(O141=Berufsabschlüsse!$A$45," ",IF(OR(F141=Berufsabschlüsse!$C$45,G141=Berufsabschlüsse!$C$45,H141=Berufsabschlüsse!$C$45),Personalmeldung!L141," "))</f>
        <v xml:space="preserve"> </v>
      </c>
      <c r="R141" s="595" t="str">
        <f>IF(I141=Berufsabschlüsse!$C$45,Personalmeldung!L141:L142," ")</f>
        <v xml:space="preserve"> </v>
      </c>
      <c r="S141" s="595" t="str">
        <f>IF(AND(O141=Berufsabschlüsse!$A$45,OR(Personalmeldung!P141:P142=0,Personalmeldung!P141:P142=Berufsabschlüsse!$A$46)),Personalmeldung!L141:L142," ")</f>
        <v xml:space="preserve"> </v>
      </c>
      <c r="T141" s="595" t="str">
        <f>IF(AND(O141=Berufsabschlüsse!$A$45,P141=Berufsabschlüsse!$A$45),Personalmeldung!L141:L142," ")</f>
        <v xml:space="preserve"> </v>
      </c>
    </row>
    <row r="142" spans="1:20" s="247" customFormat="1" outlineLevel="1">
      <c r="A142" s="593"/>
      <c r="B142" s="248"/>
      <c r="C142" s="593"/>
      <c r="D142" s="596"/>
      <c r="E142" s="593"/>
      <c r="F142" s="593"/>
      <c r="G142" s="593"/>
      <c r="H142" s="593"/>
      <c r="I142" s="593"/>
      <c r="J142" s="594"/>
      <c r="K142" s="593"/>
      <c r="L142" s="593"/>
      <c r="M142" s="593"/>
      <c r="N142" s="594"/>
      <c r="O142" s="593"/>
      <c r="P142" s="593"/>
      <c r="Q142" s="595"/>
      <c r="R142" s="595"/>
      <c r="S142" s="595"/>
      <c r="T142" s="595"/>
    </row>
    <row r="143" spans="1:20" s="247" customFormat="1" outlineLevel="1">
      <c r="A143" s="593" t="s">
        <v>302</v>
      </c>
      <c r="B143" s="248"/>
      <c r="C143" s="593"/>
      <c r="D143" s="596"/>
      <c r="E143" s="593"/>
      <c r="F143" s="593"/>
      <c r="G143" s="593"/>
      <c r="H143" s="593"/>
      <c r="I143" s="593"/>
      <c r="J143" s="594"/>
      <c r="K143" s="593"/>
      <c r="L143" s="593"/>
      <c r="M143" s="593"/>
      <c r="N143" s="594"/>
      <c r="O143" s="593"/>
      <c r="P143" s="593"/>
      <c r="Q143" s="595" t="str">
        <f>IF(O143=Berufsabschlüsse!$A$45," ",IF(OR(F143=Berufsabschlüsse!$C$45,G143=Berufsabschlüsse!$C$45,H143=Berufsabschlüsse!$C$45),Personalmeldung!L143," "))</f>
        <v xml:space="preserve"> </v>
      </c>
      <c r="R143" s="595" t="str">
        <f>IF(I143=Berufsabschlüsse!$C$45,Personalmeldung!L143:L144," ")</f>
        <v xml:space="preserve"> </v>
      </c>
      <c r="S143" s="595" t="str">
        <f>IF(AND(O143=Berufsabschlüsse!$A$45,OR(Personalmeldung!P143:P144=0,Personalmeldung!P143:P144=Berufsabschlüsse!$A$46)),Personalmeldung!L143:L144," ")</f>
        <v xml:space="preserve"> </v>
      </c>
      <c r="T143" s="595" t="str">
        <f>IF(AND(O143=Berufsabschlüsse!$A$45,P143=Berufsabschlüsse!$A$45),Personalmeldung!L143:L144," ")</f>
        <v xml:space="preserve"> </v>
      </c>
    </row>
    <row r="144" spans="1:20" s="247" customFormat="1" outlineLevel="1">
      <c r="A144" s="593"/>
      <c r="B144" s="248"/>
      <c r="C144" s="593"/>
      <c r="D144" s="596"/>
      <c r="E144" s="593"/>
      <c r="F144" s="593"/>
      <c r="G144" s="593"/>
      <c r="H144" s="593"/>
      <c r="I144" s="593"/>
      <c r="J144" s="594"/>
      <c r="K144" s="593"/>
      <c r="L144" s="593"/>
      <c r="M144" s="593"/>
      <c r="N144" s="594"/>
      <c r="O144" s="593"/>
      <c r="P144" s="593"/>
      <c r="Q144" s="595"/>
      <c r="R144" s="595"/>
      <c r="S144" s="595"/>
      <c r="T144" s="595"/>
    </row>
    <row r="145" spans="1:20" s="247" customFormat="1" outlineLevel="1">
      <c r="A145" s="593" t="s">
        <v>303</v>
      </c>
      <c r="B145" s="248"/>
      <c r="C145" s="593"/>
      <c r="D145" s="596"/>
      <c r="E145" s="593"/>
      <c r="F145" s="593"/>
      <c r="G145" s="593"/>
      <c r="H145" s="593"/>
      <c r="I145" s="593"/>
      <c r="J145" s="594"/>
      <c r="K145" s="593"/>
      <c r="L145" s="593"/>
      <c r="M145" s="593"/>
      <c r="N145" s="594"/>
      <c r="O145" s="593"/>
      <c r="P145" s="593"/>
      <c r="Q145" s="595" t="str">
        <f>IF(O145=Berufsabschlüsse!$A$45," ",IF(OR(F145=Berufsabschlüsse!$C$45,G145=Berufsabschlüsse!$C$45,H145=Berufsabschlüsse!$C$45),Personalmeldung!L145," "))</f>
        <v xml:space="preserve"> </v>
      </c>
      <c r="R145" s="595" t="str">
        <f>IF(I145=Berufsabschlüsse!$C$45,Personalmeldung!L145:L146," ")</f>
        <v xml:space="preserve"> </v>
      </c>
      <c r="S145" s="595" t="str">
        <f>IF(AND(O145=Berufsabschlüsse!$A$45,OR(Personalmeldung!P145:P146=0,Personalmeldung!P145:P146=Berufsabschlüsse!$A$46)),Personalmeldung!L145:L146," ")</f>
        <v xml:space="preserve"> </v>
      </c>
      <c r="T145" s="595" t="str">
        <f>IF(AND(O145=Berufsabschlüsse!$A$45,P145=Berufsabschlüsse!$A$45),Personalmeldung!L145:L146," ")</f>
        <v xml:space="preserve"> </v>
      </c>
    </row>
    <row r="146" spans="1:20" s="247" customFormat="1" outlineLevel="1">
      <c r="A146" s="593"/>
      <c r="B146" s="248"/>
      <c r="C146" s="593"/>
      <c r="D146" s="596"/>
      <c r="E146" s="593"/>
      <c r="F146" s="593"/>
      <c r="G146" s="593"/>
      <c r="H146" s="593"/>
      <c r="I146" s="593"/>
      <c r="J146" s="594"/>
      <c r="K146" s="593"/>
      <c r="L146" s="593"/>
      <c r="M146" s="593"/>
      <c r="N146" s="594"/>
      <c r="O146" s="593"/>
      <c r="P146" s="593"/>
      <c r="Q146" s="595"/>
      <c r="R146" s="595"/>
      <c r="S146" s="595"/>
      <c r="T146" s="595"/>
    </row>
    <row r="147" spans="1:20" s="247" customFormat="1" outlineLevel="1">
      <c r="A147" s="593" t="s">
        <v>304</v>
      </c>
      <c r="B147" s="248"/>
      <c r="C147" s="593"/>
      <c r="D147" s="596"/>
      <c r="E147" s="593"/>
      <c r="F147" s="593"/>
      <c r="G147" s="593"/>
      <c r="H147" s="593"/>
      <c r="I147" s="593"/>
      <c r="J147" s="594"/>
      <c r="K147" s="593"/>
      <c r="L147" s="593"/>
      <c r="M147" s="593"/>
      <c r="N147" s="594"/>
      <c r="O147" s="593"/>
      <c r="P147" s="593"/>
      <c r="Q147" s="595" t="str">
        <f>IF(O147=Berufsabschlüsse!$A$45," ",IF(OR(F147=Berufsabschlüsse!$C$45,G147=Berufsabschlüsse!$C$45,H147=Berufsabschlüsse!$C$45),Personalmeldung!L147," "))</f>
        <v xml:space="preserve"> </v>
      </c>
      <c r="R147" s="595" t="str">
        <f>IF(I147=Berufsabschlüsse!$C$45,Personalmeldung!L147:L148," ")</f>
        <v xml:space="preserve"> </v>
      </c>
      <c r="S147" s="595" t="str">
        <f>IF(AND(O147=Berufsabschlüsse!$A$45,OR(Personalmeldung!P147:P148=0,Personalmeldung!P147:P148=Berufsabschlüsse!$A$46)),Personalmeldung!L147:L148," ")</f>
        <v xml:space="preserve"> </v>
      </c>
      <c r="T147" s="595" t="str">
        <f>IF(AND(O147=Berufsabschlüsse!$A$45,P147=Berufsabschlüsse!$A$45),Personalmeldung!L147:L148," ")</f>
        <v xml:space="preserve"> </v>
      </c>
    </row>
    <row r="148" spans="1:20" s="247" customFormat="1" outlineLevel="1">
      <c r="A148" s="593"/>
      <c r="B148" s="248"/>
      <c r="C148" s="593"/>
      <c r="D148" s="596"/>
      <c r="E148" s="593"/>
      <c r="F148" s="593"/>
      <c r="G148" s="593"/>
      <c r="H148" s="593"/>
      <c r="I148" s="593"/>
      <c r="J148" s="594"/>
      <c r="K148" s="593"/>
      <c r="L148" s="593"/>
      <c r="M148" s="593"/>
      <c r="N148" s="594"/>
      <c r="O148" s="593"/>
      <c r="P148" s="593"/>
      <c r="Q148" s="595"/>
      <c r="R148" s="595"/>
      <c r="S148" s="595"/>
      <c r="T148" s="595"/>
    </row>
    <row r="149" spans="1:20" s="247" customFormat="1" outlineLevel="1">
      <c r="A149" s="593" t="s">
        <v>305</v>
      </c>
      <c r="B149" s="248"/>
      <c r="C149" s="593"/>
      <c r="D149" s="596"/>
      <c r="E149" s="593"/>
      <c r="F149" s="593"/>
      <c r="G149" s="593"/>
      <c r="H149" s="593"/>
      <c r="I149" s="593"/>
      <c r="J149" s="594"/>
      <c r="K149" s="593"/>
      <c r="L149" s="593"/>
      <c r="M149" s="593"/>
      <c r="N149" s="594"/>
      <c r="O149" s="593"/>
      <c r="P149" s="593"/>
      <c r="Q149" s="595" t="str">
        <f>IF(O149=Berufsabschlüsse!$A$45," ",IF(OR(F149=Berufsabschlüsse!$C$45,G149=Berufsabschlüsse!$C$45,H149=Berufsabschlüsse!$C$45),Personalmeldung!L149," "))</f>
        <v xml:space="preserve"> </v>
      </c>
      <c r="R149" s="595" t="str">
        <f>IF(I149=Berufsabschlüsse!$C$45,Personalmeldung!L149:L150," ")</f>
        <v xml:space="preserve"> </v>
      </c>
      <c r="S149" s="595" t="str">
        <f>IF(AND(O149=Berufsabschlüsse!$A$45,OR(Personalmeldung!P149:P150=0,Personalmeldung!P149:P150=Berufsabschlüsse!$A$46)),Personalmeldung!L149:L150," ")</f>
        <v xml:space="preserve"> </v>
      </c>
      <c r="T149" s="595" t="str">
        <f>IF(AND(O149=Berufsabschlüsse!$A$45,P149=Berufsabschlüsse!$A$45),Personalmeldung!L149:L150," ")</f>
        <v xml:space="preserve"> </v>
      </c>
    </row>
    <row r="150" spans="1:20" s="247" customFormat="1" outlineLevel="1">
      <c r="A150" s="593"/>
      <c r="B150" s="248"/>
      <c r="C150" s="593"/>
      <c r="D150" s="596"/>
      <c r="E150" s="593"/>
      <c r="F150" s="593"/>
      <c r="G150" s="593"/>
      <c r="H150" s="593"/>
      <c r="I150" s="593"/>
      <c r="J150" s="594"/>
      <c r="K150" s="593"/>
      <c r="L150" s="593"/>
      <c r="M150" s="593"/>
      <c r="N150" s="594"/>
      <c r="O150" s="593"/>
      <c r="P150" s="593"/>
      <c r="Q150" s="595"/>
      <c r="R150" s="595"/>
      <c r="S150" s="595"/>
      <c r="T150" s="595"/>
    </row>
    <row r="152" spans="1:20">
      <c r="A152" s="223" t="s">
        <v>257</v>
      </c>
    </row>
    <row r="154" spans="1:20" ht="18.75">
      <c r="A154" s="249" t="s">
        <v>258</v>
      </c>
    </row>
    <row r="155" spans="1:20">
      <c r="A155" s="228"/>
    </row>
    <row r="156" spans="1:20" ht="30">
      <c r="A156" s="250" t="s">
        <v>259</v>
      </c>
      <c r="B156" s="643" t="s">
        <v>258</v>
      </c>
      <c r="C156" s="643"/>
      <c r="D156" s="643"/>
      <c r="E156" s="643"/>
      <c r="F156" s="643"/>
      <c r="G156" s="643"/>
      <c r="H156" s="643"/>
      <c r="I156" s="643"/>
      <c r="J156" s="643"/>
      <c r="K156" s="643"/>
      <c r="L156" s="643"/>
      <c r="M156" s="643"/>
      <c r="N156" s="643"/>
    </row>
    <row r="157" spans="1:20" ht="24.75" customHeight="1">
      <c r="A157" s="251"/>
      <c r="B157" s="605"/>
      <c r="C157" s="606"/>
      <c r="D157" s="606"/>
      <c r="E157" s="606"/>
      <c r="F157" s="606"/>
      <c r="G157" s="606"/>
      <c r="H157" s="606"/>
      <c r="I157" s="606"/>
      <c r="J157" s="606"/>
      <c r="K157" s="606"/>
      <c r="L157" s="606"/>
      <c r="M157" s="606"/>
      <c r="N157" s="607"/>
    </row>
    <row r="158" spans="1:20" ht="24.75" customHeight="1">
      <c r="A158" s="251"/>
      <c r="B158" s="605"/>
      <c r="C158" s="606"/>
      <c r="D158" s="606"/>
      <c r="E158" s="606"/>
      <c r="F158" s="606"/>
      <c r="G158" s="606"/>
      <c r="H158" s="606"/>
      <c r="I158" s="606"/>
      <c r="J158" s="606"/>
      <c r="K158" s="606"/>
      <c r="L158" s="606"/>
      <c r="M158" s="606"/>
      <c r="N158" s="607"/>
    </row>
    <row r="159" spans="1:20" ht="24.75" customHeight="1">
      <c r="A159" s="251"/>
      <c r="B159" s="605"/>
      <c r="C159" s="606"/>
      <c r="D159" s="606"/>
      <c r="E159" s="606"/>
      <c r="F159" s="606"/>
      <c r="G159" s="606"/>
      <c r="H159" s="606"/>
      <c r="I159" s="606"/>
      <c r="J159" s="606"/>
      <c r="K159" s="606"/>
      <c r="L159" s="606"/>
      <c r="M159" s="606"/>
      <c r="N159" s="607"/>
    </row>
    <row r="160" spans="1:20" ht="24.75" customHeight="1">
      <c r="A160" s="251"/>
      <c r="B160" s="605"/>
      <c r="C160" s="606"/>
      <c r="D160" s="606"/>
      <c r="E160" s="606"/>
      <c r="F160" s="606"/>
      <c r="G160" s="606"/>
      <c r="H160" s="606"/>
      <c r="I160" s="606"/>
      <c r="J160" s="606"/>
      <c r="K160" s="606"/>
      <c r="L160" s="606"/>
      <c r="M160" s="606"/>
      <c r="N160" s="607"/>
    </row>
    <row r="161" spans="1:14" ht="24.75" customHeight="1">
      <c r="A161" s="251"/>
      <c r="B161" s="605"/>
      <c r="C161" s="606"/>
      <c r="D161" s="606"/>
      <c r="E161" s="606"/>
      <c r="F161" s="606"/>
      <c r="G161" s="606"/>
      <c r="H161" s="606"/>
      <c r="I161" s="606"/>
      <c r="J161" s="606"/>
      <c r="K161" s="606"/>
      <c r="L161" s="606"/>
      <c r="M161" s="606"/>
      <c r="N161" s="607"/>
    </row>
    <row r="162" spans="1:14" ht="24.75" customHeight="1">
      <c r="A162" s="251"/>
      <c r="B162" s="605"/>
      <c r="C162" s="606"/>
      <c r="D162" s="606"/>
      <c r="E162" s="606"/>
      <c r="F162" s="606"/>
      <c r="G162" s="606"/>
      <c r="H162" s="606"/>
      <c r="I162" s="606"/>
      <c r="J162" s="606"/>
      <c r="K162" s="606"/>
      <c r="L162" s="606"/>
      <c r="M162" s="606"/>
      <c r="N162" s="607"/>
    </row>
    <row r="163" spans="1:14" ht="24.75" customHeight="1">
      <c r="A163" s="251"/>
      <c r="B163" s="605"/>
      <c r="C163" s="606"/>
      <c r="D163" s="606"/>
      <c r="E163" s="606"/>
      <c r="F163" s="606"/>
      <c r="G163" s="606"/>
      <c r="H163" s="606"/>
      <c r="I163" s="606"/>
      <c r="J163" s="606"/>
      <c r="K163" s="606"/>
      <c r="L163" s="606"/>
      <c r="M163" s="606"/>
      <c r="N163" s="607"/>
    </row>
    <row r="164" spans="1:14" ht="24.75" customHeight="1">
      <c r="A164" s="251"/>
      <c r="B164" s="605"/>
      <c r="C164" s="606"/>
      <c r="D164" s="606"/>
      <c r="E164" s="606"/>
      <c r="F164" s="606"/>
      <c r="G164" s="606"/>
      <c r="H164" s="606"/>
      <c r="I164" s="606"/>
      <c r="J164" s="606"/>
      <c r="K164" s="606"/>
      <c r="L164" s="606"/>
      <c r="M164" s="606"/>
      <c r="N164" s="607"/>
    </row>
    <row r="165" spans="1:14" ht="24.75" customHeight="1">
      <c r="A165" s="251"/>
      <c r="B165" s="605"/>
      <c r="C165" s="606"/>
      <c r="D165" s="606"/>
      <c r="E165" s="606"/>
      <c r="F165" s="606"/>
      <c r="G165" s="606"/>
      <c r="H165" s="606"/>
      <c r="I165" s="606"/>
      <c r="J165" s="606"/>
      <c r="K165" s="606"/>
      <c r="L165" s="606"/>
      <c r="M165" s="606"/>
      <c r="N165" s="607"/>
    </row>
    <row r="166" spans="1:14" ht="24.75" customHeight="1">
      <c r="A166" s="251"/>
      <c r="B166" s="605"/>
      <c r="C166" s="606"/>
      <c r="D166" s="606"/>
      <c r="E166" s="606"/>
      <c r="F166" s="606"/>
      <c r="G166" s="606"/>
      <c r="H166" s="606"/>
      <c r="I166" s="606"/>
      <c r="J166" s="606"/>
      <c r="K166" s="606"/>
      <c r="L166" s="606"/>
      <c r="M166" s="606"/>
      <c r="N166" s="607"/>
    </row>
    <row r="168" spans="1:14">
      <c r="A168" s="223" t="s">
        <v>260</v>
      </c>
    </row>
    <row r="172" spans="1:14" ht="31.5" customHeight="1">
      <c r="A172" s="604" t="s">
        <v>261</v>
      </c>
      <c r="B172" s="604"/>
      <c r="C172" s="604"/>
      <c r="D172" s="604"/>
      <c r="E172" s="604"/>
      <c r="F172" s="604"/>
      <c r="G172" s="604"/>
      <c r="H172" s="604"/>
      <c r="I172" s="604"/>
      <c r="J172" s="604"/>
      <c r="K172" s="604"/>
      <c r="L172" s="604"/>
      <c r="M172" s="604"/>
      <c r="N172" s="604"/>
    </row>
    <row r="174" spans="1:14" ht="45" customHeight="1">
      <c r="A174" s="644" t="s">
        <v>262</v>
      </c>
      <c r="B174" s="644"/>
      <c r="C174" s="644"/>
      <c r="D174" s="644"/>
      <c r="E174" s="644"/>
      <c r="F174" s="644"/>
      <c r="G174" s="644"/>
      <c r="H174" s="644"/>
      <c r="I174" s="644"/>
      <c r="J174" s="644"/>
      <c r="K174" s="644"/>
      <c r="L174" s="644"/>
      <c r="M174" s="644"/>
      <c r="N174" s="644"/>
    </row>
    <row r="177" spans="1:12">
      <c r="A177" s="642">
        <f ca="1">TODAY()</f>
        <v>45737</v>
      </c>
      <c r="B177" s="603"/>
      <c r="C177" s="603"/>
      <c r="I177" s="603"/>
      <c r="J177" s="603"/>
      <c r="K177" s="603"/>
      <c r="L177" s="603"/>
    </row>
    <row r="178" spans="1:12" ht="30.75" customHeight="1">
      <c r="A178" s="641" t="s">
        <v>263</v>
      </c>
      <c r="B178" s="641"/>
      <c r="C178" s="641"/>
      <c r="I178" s="602" t="s">
        <v>264</v>
      </c>
      <c r="J178" s="602"/>
      <c r="K178" s="602"/>
      <c r="L178" s="602"/>
    </row>
  </sheetData>
  <mergeCells count="1120">
    <mergeCell ref="P14:P15"/>
    <mergeCell ref="Q14:Q15"/>
    <mergeCell ref="P6:P7"/>
    <mergeCell ref="P9:P11"/>
    <mergeCell ref="P13:Q13"/>
    <mergeCell ref="T147:T148"/>
    <mergeCell ref="T149:T150"/>
    <mergeCell ref="R45:R46"/>
    <mergeCell ref="S45:S46"/>
    <mergeCell ref="T45:T46"/>
    <mergeCell ref="R20:R21"/>
    <mergeCell ref="S20:S21"/>
    <mergeCell ref="T20:T21"/>
    <mergeCell ref="O22:O28"/>
    <mergeCell ref="R22:R28"/>
    <mergeCell ref="S22:S28"/>
    <mergeCell ref="T22:T28"/>
    <mergeCell ref="O29:O35"/>
    <mergeCell ref="O36:O42"/>
    <mergeCell ref="R29:R35"/>
    <mergeCell ref="S29:S35"/>
    <mergeCell ref="T29:T35"/>
    <mergeCell ref="R36:R42"/>
    <mergeCell ref="S36:S42"/>
    <mergeCell ref="T36:T42"/>
    <mergeCell ref="T119:T120"/>
    <mergeCell ref="T121:T122"/>
    <mergeCell ref="T123:T124"/>
    <mergeCell ref="T125:T126"/>
    <mergeCell ref="T127:T128"/>
    <mergeCell ref="T129:T130"/>
    <mergeCell ref="T131:T132"/>
    <mergeCell ref="S119:S120"/>
    <mergeCell ref="S121:S122"/>
    <mergeCell ref="S123:S124"/>
    <mergeCell ref="T133:T134"/>
    <mergeCell ref="T145:T146"/>
    <mergeCell ref="T101:T102"/>
    <mergeCell ref="T103:T104"/>
    <mergeCell ref="T105:T106"/>
    <mergeCell ref="T107:T108"/>
    <mergeCell ref="T109:T110"/>
    <mergeCell ref="T111:T112"/>
    <mergeCell ref="T113:T114"/>
    <mergeCell ref="T115:T116"/>
    <mergeCell ref="T117:T118"/>
    <mergeCell ref="T83:T84"/>
    <mergeCell ref="T85:T86"/>
    <mergeCell ref="T87:T88"/>
    <mergeCell ref="T89:T90"/>
    <mergeCell ref="T91:T92"/>
    <mergeCell ref="T93:T94"/>
    <mergeCell ref="T95:T96"/>
    <mergeCell ref="T97:T98"/>
    <mergeCell ref="T99:T100"/>
    <mergeCell ref="S87:S88"/>
    <mergeCell ref="S89:S90"/>
    <mergeCell ref="S125:S126"/>
    <mergeCell ref="S91:S92"/>
    <mergeCell ref="S93:S94"/>
    <mergeCell ref="S95:S96"/>
    <mergeCell ref="S97:S98"/>
    <mergeCell ref="S99:S100"/>
    <mergeCell ref="S101:S102"/>
    <mergeCell ref="T49:T50"/>
    <mergeCell ref="T51:T52"/>
    <mergeCell ref="T53:T54"/>
    <mergeCell ref="T55:T56"/>
    <mergeCell ref="T57:T58"/>
    <mergeCell ref="T59:T60"/>
    <mergeCell ref="T61:T62"/>
    <mergeCell ref="T63:T64"/>
    <mergeCell ref="T65:T66"/>
    <mergeCell ref="T67:T68"/>
    <mergeCell ref="T69:T70"/>
    <mergeCell ref="T71:T72"/>
    <mergeCell ref="T73:T74"/>
    <mergeCell ref="T75:T76"/>
    <mergeCell ref="T77:T78"/>
    <mergeCell ref="T79:T80"/>
    <mergeCell ref="T81:T82"/>
    <mergeCell ref="R145:R146"/>
    <mergeCell ref="R147:R148"/>
    <mergeCell ref="R149:R150"/>
    <mergeCell ref="S49:S50"/>
    <mergeCell ref="S51:S52"/>
    <mergeCell ref="S53:S54"/>
    <mergeCell ref="S55:S56"/>
    <mergeCell ref="S57:S58"/>
    <mergeCell ref="S59:S60"/>
    <mergeCell ref="S61:S62"/>
    <mergeCell ref="S63:S64"/>
    <mergeCell ref="S65:S66"/>
    <mergeCell ref="S67:S68"/>
    <mergeCell ref="S69:S70"/>
    <mergeCell ref="S71:S72"/>
    <mergeCell ref="S73:S74"/>
    <mergeCell ref="S75:S76"/>
    <mergeCell ref="S77:S78"/>
    <mergeCell ref="S79:S80"/>
    <mergeCell ref="S81:S82"/>
    <mergeCell ref="S83:S84"/>
    <mergeCell ref="S85:S86"/>
    <mergeCell ref="S127:S128"/>
    <mergeCell ref="S129:S130"/>
    <mergeCell ref="S131:S132"/>
    <mergeCell ref="S133:S134"/>
    <mergeCell ref="S145:S146"/>
    <mergeCell ref="S147:S148"/>
    <mergeCell ref="S149:S150"/>
    <mergeCell ref="S109:S110"/>
    <mergeCell ref="S111:S112"/>
    <mergeCell ref="S113:S114"/>
    <mergeCell ref="R119:R120"/>
    <mergeCell ref="R121:R122"/>
    <mergeCell ref="R123:R124"/>
    <mergeCell ref="R125:R126"/>
    <mergeCell ref="R127:R128"/>
    <mergeCell ref="R129:R130"/>
    <mergeCell ref="R131:R132"/>
    <mergeCell ref="R133:R134"/>
    <mergeCell ref="R99:R100"/>
    <mergeCell ref="R101:R102"/>
    <mergeCell ref="R103:R104"/>
    <mergeCell ref="R105:R106"/>
    <mergeCell ref="R107:R108"/>
    <mergeCell ref="R109:R110"/>
    <mergeCell ref="R111:R112"/>
    <mergeCell ref="R113:R114"/>
    <mergeCell ref="R115:R116"/>
    <mergeCell ref="S103:S104"/>
    <mergeCell ref="S105:S106"/>
    <mergeCell ref="S107:S108"/>
    <mergeCell ref="S115:S116"/>
    <mergeCell ref="S117:S118"/>
    <mergeCell ref="R81:R82"/>
    <mergeCell ref="R83:R84"/>
    <mergeCell ref="R85:R86"/>
    <mergeCell ref="R87:R88"/>
    <mergeCell ref="R89:R90"/>
    <mergeCell ref="R91:R92"/>
    <mergeCell ref="R93:R94"/>
    <mergeCell ref="R95:R96"/>
    <mergeCell ref="R97:R98"/>
    <mergeCell ref="R49:R50"/>
    <mergeCell ref="R51:R52"/>
    <mergeCell ref="R53:R54"/>
    <mergeCell ref="R55:R56"/>
    <mergeCell ref="R57:R58"/>
    <mergeCell ref="R59:R60"/>
    <mergeCell ref="R61:R62"/>
    <mergeCell ref="R63:R64"/>
    <mergeCell ref="R65:R66"/>
    <mergeCell ref="R67:R68"/>
    <mergeCell ref="R69:R70"/>
    <mergeCell ref="R71:R72"/>
    <mergeCell ref="R73:R74"/>
    <mergeCell ref="R75:R76"/>
    <mergeCell ref="R77:R78"/>
    <mergeCell ref="R79:R80"/>
    <mergeCell ref="R117:R118"/>
    <mergeCell ref="Q127:Q128"/>
    <mergeCell ref="Q129:Q130"/>
    <mergeCell ref="Q131:Q132"/>
    <mergeCell ref="Q133:Q134"/>
    <mergeCell ref="Q145:Q146"/>
    <mergeCell ref="Q147:Q148"/>
    <mergeCell ref="Q149:Q150"/>
    <mergeCell ref="Q109:Q110"/>
    <mergeCell ref="Q111:Q112"/>
    <mergeCell ref="Q113:Q114"/>
    <mergeCell ref="Q115:Q116"/>
    <mergeCell ref="Q117:Q118"/>
    <mergeCell ref="Q119:Q120"/>
    <mergeCell ref="Q121:Q122"/>
    <mergeCell ref="Q123:Q124"/>
    <mergeCell ref="Q125:Q126"/>
    <mergeCell ref="Q91:Q92"/>
    <mergeCell ref="Q93:Q94"/>
    <mergeCell ref="Q95:Q96"/>
    <mergeCell ref="Q97:Q98"/>
    <mergeCell ref="Q99:Q100"/>
    <mergeCell ref="Q101:Q102"/>
    <mergeCell ref="Q103:Q104"/>
    <mergeCell ref="Q105:Q106"/>
    <mergeCell ref="Q107:Q108"/>
    <mergeCell ref="Q75:Q76"/>
    <mergeCell ref="Q77:Q78"/>
    <mergeCell ref="Q79:Q80"/>
    <mergeCell ref="Q81:Q82"/>
    <mergeCell ref="Q83:Q84"/>
    <mergeCell ref="Q85:Q86"/>
    <mergeCell ref="Q87:Q88"/>
    <mergeCell ref="Q89:Q90"/>
    <mergeCell ref="Q55:Q56"/>
    <mergeCell ref="Q57:Q58"/>
    <mergeCell ref="Q59:Q60"/>
    <mergeCell ref="Q61:Q62"/>
    <mergeCell ref="Q63:Q64"/>
    <mergeCell ref="Q65:Q66"/>
    <mergeCell ref="Q67:Q68"/>
    <mergeCell ref="Q69:Q70"/>
    <mergeCell ref="Q71:Q72"/>
    <mergeCell ref="Q45:Q46"/>
    <mergeCell ref="Q47:Q48"/>
    <mergeCell ref="R47:R48"/>
    <mergeCell ref="S47:S48"/>
    <mergeCell ref="T47:T48"/>
    <mergeCell ref="Q49:Q50"/>
    <mergeCell ref="Q51:Q52"/>
    <mergeCell ref="Q53:Q54"/>
    <mergeCell ref="A178:C178"/>
    <mergeCell ref="A177:C177"/>
    <mergeCell ref="B156:N156"/>
    <mergeCell ref="B163:N163"/>
    <mergeCell ref="B164:N164"/>
    <mergeCell ref="B165:N165"/>
    <mergeCell ref="B166:N166"/>
    <mergeCell ref="A174:N174"/>
    <mergeCell ref="M149:M150"/>
    <mergeCell ref="N149:N150"/>
    <mergeCell ref="G149:G150"/>
    <mergeCell ref="H149:H150"/>
    <mergeCell ref="I149:I150"/>
    <mergeCell ref="J149:J150"/>
    <mergeCell ref="K149:K150"/>
    <mergeCell ref="L149:L150"/>
    <mergeCell ref="J147:J148"/>
    <mergeCell ref="K147:K148"/>
    <mergeCell ref="L147:L148"/>
    <mergeCell ref="M147:M148"/>
    <mergeCell ref="N147:N148"/>
    <mergeCell ref="A149:A150"/>
    <mergeCell ref="C149:C150"/>
    <mergeCell ref="Q73:Q74"/>
    <mergeCell ref="D149:D150"/>
    <mergeCell ref="E149:E150"/>
    <mergeCell ref="F149:F150"/>
    <mergeCell ref="A147:A148"/>
    <mergeCell ref="C147:C148"/>
    <mergeCell ref="D147:D148"/>
    <mergeCell ref="E147:E148"/>
    <mergeCell ref="F147:F148"/>
    <mergeCell ref="G147:G148"/>
    <mergeCell ref="H147:H148"/>
    <mergeCell ref="I147:I148"/>
    <mergeCell ref="G145:G146"/>
    <mergeCell ref="H145:H146"/>
    <mergeCell ref="I145:I146"/>
    <mergeCell ref="J133:J134"/>
    <mergeCell ref="K133:K134"/>
    <mergeCell ref="L133:L134"/>
    <mergeCell ref="A139:A140"/>
    <mergeCell ref="C139:C140"/>
    <mergeCell ref="D139:D140"/>
    <mergeCell ref="E139:E140"/>
    <mergeCell ref="F139:F140"/>
    <mergeCell ref="G139:G140"/>
    <mergeCell ref="H139:H140"/>
    <mergeCell ref="I139:I140"/>
    <mergeCell ref="J139:J140"/>
    <mergeCell ref="K139:K140"/>
    <mergeCell ref="L139:L140"/>
    <mergeCell ref="A143:A144"/>
    <mergeCell ref="C143:C144"/>
    <mergeCell ref="D143:D144"/>
    <mergeCell ref="E143:E144"/>
    <mergeCell ref="M133:M134"/>
    <mergeCell ref="N133:N134"/>
    <mergeCell ref="A145:A146"/>
    <mergeCell ref="C145:C146"/>
    <mergeCell ref="D145:D146"/>
    <mergeCell ref="E145:E146"/>
    <mergeCell ref="F145:F146"/>
    <mergeCell ref="M145:M146"/>
    <mergeCell ref="N145:N146"/>
    <mergeCell ref="J145:J146"/>
    <mergeCell ref="K145:K146"/>
    <mergeCell ref="L145:L146"/>
    <mergeCell ref="A133:A134"/>
    <mergeCell ref="C133:C134"/>
    <mergeCell ref="D133:D134"/>
    <mergeCell ref="E133:E134"/>
    <mergeCell ref="F133:F134"/>
    <mergeCell ref="G133:G134"/>
    <mergeCell ref="H133:H134"/>
    <mergeCell ref="I133:I134"/>
    <mergeCell ref="A135:A136"/>
    <mergeCell ref="C135:C136"/>
    <mergeCell ref="D135:D136"/>
    <mergeCell ref="E135:E136"/>
    <mergeCell ref="F135:F136"/>
    <mergeCell ref="G135:G136"/>
    <mergeCell ref="H135:H136"/>
    <mergeCell ref="I135:I136"/>
    <mergeCell ref="J135:J136"/>
    <mergeCell ref="K135:K136"/>
    <mergeCell ref="L135:L136"/>
    <mergeCell ref="M135:M136"/>
    <mergeCell ref="G131:G132"/>
    <mergeCell ref="H131:H132"/>
    <mergeCell ref="I131:I132"/>
    <mergeCell ref="J129:J130"/>
    <mergeCell ref="K129:K130"/>
    <mergeCell ref="L129:L130"/>
    <mergeCell ref="M129:M130"/>
    <mergeCell ref="N129:N130"/>
    <mergeCell ref="A131:A132"/>
    <mergeCell ref="C131:C132"/>
    <mergeCell ref="D131:D132"/>
    <mergeCell ref="E131:E132"/>
    <mergeCell ref="F131:F132"/>
    <mergeCell ref="M131:M132"/>
    <mergeCell ref="N131:N132"/>
    <mergeCell ref="J131:J132"/>
    <mergeCell ref="K131:K132"/>
    <mergeCell ref="L131:L132"/>
    <mergeCell ref="A129:A130"/>
    <mergeCell ref="C129:C130"/>
    <mergeCell ref="D129:D130"/>
    <mergeCell ref="E129:E130"/>
    <mergeCell ref="F129:F130"/>
    <mergeCell ref="G129:G130"/>
    <mergeCell ref="H129:H130"/>
    <mergeCell ref="I129:I130"/>
    <mergeCell ref="G127:G128"/>
    <mergeCell ref="H127:H128"/>
    <mergeCell ref="I127:I128"/>
    <mergeCell ref="J125:J126"/>
    <mergeCell ref="K125:K126"/>
    <mergeCell ref="L125:L126"/>
    <mergeCell ref="M125:M126"/>
    <mergeCell ref="N125:N126"/>
    <mergeCell ref="A127:A128"/>
    <mergeCell ref="C127:C128"/>
    <mergeCell ref="D127:D128"/>
    <mergeCell ref="E127:E128"/>
    <mergeCell ref="F127:F128"/>
    <mergeCell ref="M127:M128"/>
    <mergeCell ref="N127:N128"/>
    <mergeCell ref="J127:J128"/>
    <mergeCell ref="K127:K128"/>
    <mergeCell ref="L127:L128"/>
    <mergeCell ref="A125:A126"/>
    <mergeCell ref="C125:C126"/>
    <mergeCell ref="D125:D126"/>
    <mergeCell ref="E125:E126"/>
    <mergeCell ref="F125:F126"/>
    <mergeCell ref="G125:G126"/>
    <mergeCell ref="H125:H126"/>
    <mergeCell ref="I125:I126"/>
    <mergeCell ref="G123:G124"/>
    <mergeCell ref="H123:H124"/>
    <mergeCell ref="I123:I124"/>
    <mergeCell ref="J121:J122"/>
    <mergeCell ref="K121:K122"/>
    <mergeCell ref="L121:L122"/>
    <mergeCell ref="M121:M122"/>
    <mergeCell ref="N121:N122"/>
    <mergeCell ref="A123:A124"/>
    <mergeCell ref="C123:C124"/>
    <mergeCell ref="D123:D124"/>
    <mergeCell ref="E123:E124"/>
    <mergeCell ref="F123:F124"/>
    <mergeCell ref="M123:M124"/>
    <mergeCell ref="N123:N124"/>
    <mergeCell ref="J123:J124"/>
    <mergeCell ref="K123:K124"/>
    <mergeCell ref="L123:L124"/>
    <mergeCell ref="A121:A122"/>
    <mergeCell ref="C121:C122"/>
    <mergeCell ref="D121:D122"/>
    <mergeCell ref="E121:E122"/>
    <mergeCell ref="F121:F122"/>
    <mergeCell ref="G121:G122"/>
    <mergeCell ref="H121:H122"/>
    <mergeCell ref="I121:I122"/>
    <mergeCell ref="G119:G120"/>
    <mergeCell ref="H119:H120"/>
    <mergeCell ref="I119:I120"/>
    <mergeCell ref="J117:J118"/>
    <mergeCell ref="K117:K118"/>
    <mergeCell ref="L117:L118"/>
    <mergeCell ref="M117:M118"/>
    <mergeCell ref="N117:N118"/>
    <mergeCell ref="A119:A120"/>
    <mergeCell ref="C119:C120"/>
    <mergeCell ref="D119:D120"/>
    <mergeCell ref="E119:E120"/>
    <mergeCell ref="F119:F120"/>
    <mergeCell ref="M119:M120"/>
    <mergeCell ref="N119:N120"/>
    <mergeCell ref="J119:J120"/>
    <mergeCell ref="K119:K120"/>
    <mergeCell ref="L119:L120"/>
    <mergeCell ref="A117:A118"/>
    <mergeCell ref="C117:C118"/>
    <mergeCell ref="D117:D118"/>
    <mergeCell ref="E117:E118"/>
    <mergeCell ref="F117:F118"/>
    <mergeCell ref="G117:G118"/>
    <mergeCell ref="H117:H118"/>
    <mergeCell ref="I117:I118"/>
    <mergeCell ref="G115:G116"/>
    <mergeCell ref="H115:H116"/>
    <mergeCell ref="I115:I116"/>
    <mergeCell ref="J113:J114"/>
    <mergeCell ref="K113:K114"/>
    <mergeCell ref="L113:L114"/>
    <mergeCell ref="M113:M114"/>
    <mergeCell ref="N113:N114"/>
    <mergeCell ref="A115:A116"/>
    <mergeCell ref="C115:C116"/>
    <mergeCell ref="D115:D116"/>
    <mergeCell ref="E115:E116"/>
    <mergeCell ref="F115:F116"/>
    <mergeCell ref="M115:M116"/>
    <mergeCell ref="N115:N116"/>
    <mergeCell ref="J115:J116"/>
    <mergeCell ref="K115:K116"/>
    <mergeCell ref="L115:L116"/>
    <mergeCell ref="A113:A114"/>
    <mergeCell ref="C113:C114"/>
    <mergeCell ref="D113:D114"/>
    <mergeCell ref="E113:E114"/>
    <mergeCell ref="F113:F114"/>
    <mergeCell ref="G113:G114"/>
    <mergeCell ref="H113:H114"/>
    <mergeCell ref="I113:I114"/>
    <mergeCell ref="G111:G112"/>
    <mergeCell ref="H111:H112"/>
    <mergeCell ref="I111:I112"/>
    <mergeCell ref="J109:J110"/>
    <mergeCell ref="K109:K110"/>
    <mergeCell ref="L109:L110"/>
    <mergeCell ref="M109:M110"/>
    <mergeCell ref="N109:N110"/>
    <mergeCell ref="A111:A112"/>
    <mergeCell ref="C111:C112"/>
    <mergeCell ref="D111:D112"/>
    <mergeCell ref="E111:E112"/>
    <mergeCell ref="F111:F112"/>
    <mergeCell ref="M111:M112"/>
    <mergeCell ref="N111:N112"/>
    <mergeCell ref="J111:J112"/>
    <mergeCell ref="K111:K112"/>
    <mergeCell ref="L111:L112"/>
    <mergeCell ref="A109:A110"/>
    <mergeCell ref="C109:C110"/>
    <mergeCell ref="D109:D110"/>
    <mergeCell ref="E109:E110"/>
    <mergeCell ref="F109:F110"/>
    <mergeCell ref="G109:G110"/>
    <mergeCell ref="H109:H110"/>
    <mergeCell ref="I109:I110"/>
    <mergeCell ref="G107:G108"/>
    <mergeCell ref="H107:H108"/>
    <mergeCell ref="I107:I108"/>
    <mergeCell ref="J105:J106"/>
    <mergeCell ref="K105:K106"/>
    <mergeCell ref="L105:L106"/>
    <mergeCell ref="M105:M106"/>
    <mergeCell ref="N105:N106"/>
    <mergeCell ref="A107:A108"/>
    <mergeCell ref="C107:C108"/>
    <mergeCell ref="D107:D108"/>
    <mergeCell ref="E107:E108"/>
    <mergeCell ref="F107:F108"/>
    <mergeCell ref="M107:M108"/>
    <mergeCell ref="N107:N108"/>
    <mergeCell ref="J107:J108"/>
    <mergeCell ref="K107:K108"/>
    <mergeCell ref="L107:L108"/>
    <mergeCell ref="A105:A106"/>
    <mergeCell ref="C105:C106"/>
    <mergeCell ref="D105:D106"/>
    <mergeCell ref="E105:E106"/>
    <mergeCell ref="F105:F106"/>
    <mergeCell ref="G105:G106"/>
    <mergeCell ref="H105:H106"/>
    <mergeCell ref="I105:I106"/>
    <mergeCell ref="G103:G104"/>
    <mergeCell ref="H103:H104"/>
    <mergeCell ref="I103:I104"/>
    <mergeCell ref="J101:J102"/>
    <mergeCell ref="K101:K102"/>
    <mergeCell ref="L101:L102"/>
    <mergeCell ref="M101:M102"/>
    <mergeCell ref="N101:N102"/>
    <mergeCell ref="A103:A104"/>
    <mergeCell ref="C103:C104"/>
    <mergeCell ref="D103:D104"/>
    <mergeCell ref="E103:E104"/>
    <mergeCell ref="F103:F104"/>
    <mergeCell ref="M103:M104"/>
    <mergeCell ref="N103:N104"/>
    <mergeCell ref="J103:J104"/>
    <mergeCell ref="K103:K104"/>
    <mergeCell ref="L103:L104"/>
    <mergeCell ref="A101:A102"/>
    <mergeCell ref="C101:C102"/>
    <mergeCell ref="D101:D102"/>
    <mergeCell ref="E101:E102"/>
    <mergeCell ref="F101:F102"/>
    <mergeCell ref="G101:G102"/>
    <mergeCell ref="H101:H102"/>
    <mergeCell ref="I101:I102"/>
    <mergeCell ref="G99:G100"/>
    <mergeCell ref="H99:H100"/>
    <mergeCell ref="I99:I100"/>
    <mergeCell ref="J97:J98"/>
    <mergeCell ref="K97:K98"/>
    <mergeCell ref="L97:L98"/>
    <mergeCell ref="M97:M98"/>
    <mergeCell ref="N97:N98"/>
    <mergeCell ref="A99:A100"/>
    <mergeCell ref="C99:C100"/>
    <mergeCell ref="D99:D100"/>
    <mergeCell ref="E99:E100"/>
    <mergeCell ref="F99:F100"/>
    <mergeCell ref="M99:M100"/>
    <mergeCell ref="N99:N100"/>
    <mergeCell ref="J99:J100"/>
    <mergeCell ref="K99:K100"/>
    <mergeCell ref="L99:L100"/>
    <mergeCell ref="A97:A98"/>
    <mergeCell ref="C97:C98"/>
    <mergeCell ref="D97:D98"/>
    <mergeCell ref="E97:E98"/>
    <mergeCell ref="F97:F98"/>
    <mergeCell ref="G97:G98"/>
    <mergeCell ref="H97:H98"/>
    <mergeCell ref="I97:I98"/>
    <mergeCell ref="G95:G96"/>
    <mergeCell ref="H95:H96"/>
    <mergeCell ref="I95:I96"/>
    <mergeCell ref="J93:J94"/>
    <mergeCell ref="K93:K94"/>
    <mergeCell ref="L93:L94"/>
    <mergeCell ref="M93:M94"/>
    <mergeCell ref="N93:N94"/>
    <mergeCell ref="A95:A96"/>
    <mergeCell ref="C95:C96"/>
    <mergeCell ref="D95:D96"/>
    <mergeCell ref="E95:E96"/>
    <mergeCell ref="F95:F96"/>
    <mergeCell ref="M95:M96"/>
    <mergeCell ref="N95:N96"/>
    <mergeCell ref="J95:J96"/>
    <mergeCell ref="K95:K96"/>
    <mergeCell ref="L95:L96"/>
    <mergeCell ref="A93:A94"/>
    <mergeCell ref="C93:C94"/>
    <mergeCell ref="D93:D94"/>
    <mergeCell ref="E93:E94"/>
    <mergeCell ref="F93:F94"/>
    <mergeCell ref="G93:G94"/>
    <mergeCell ref="H93:H94"/>
    <mergeCell ref="I93:I94"/>
    <mergeCell ref="G91:G92"/>
    <mergeCell ref="H91:H92"/>
    <mergeCell ref="I91:I92"/>
    <mergeCell ref="J89:J90"/>
    <mergeCell ref="K89:K90"/>
    <mergeCell ref="L89:L90"/>
    <mergeCell ref="M89:M90"/>
    <mergeCell ref="N89:N90"/>
    <mergeCell ref="A91:A92"/>
    <mergeCell ref="C91:C92"/>
    <mergeCell ref="D91:D92"/>
    <mergeCell ref="E91:E92"/>
    <mergeCell ref="F91:F92"/>
    <mergeCell ref="M91:M92"/>
    <mergeCell ref="N91:N92"/>
    <mergeCell ref="J91:J92"/>
    <mergeCell ref="K91:K92"/>
    <mergeCell ref="L91:L92"/>
    <mergeCell ref="A89:A90"/>
    <mergeCell ref="C89:C90"/>
    <mergeCell ref="D89:D90"/>
    <mergeCell ref="E89:E90"/>
    <mergeCell ref="F89:F90"/>
    <mergeCell ref="G89:G90"/>
    <mergeCell ref="H89:H90"/>
    <mergeCell ref="I89:I90"/>
    <mergeCell ref="G87:G88"/>
    <mergeCell ref="H87:H88"/>
    <mergeCell ref="I87:I88"/>
    <mergeCell ref="J85:J86"/>
    <mergeCell ref="K85:K86"/>
    <mergeCell ref="L85:L86"/>
    <mergeCell ref="M85:M86"/>
    <mergeCell ref="N85:N86"/>
    <mergeCell ref="A87:A88"/>
    <mergeCell ref="C87:C88"/>
    <mergeCell ref="D87:D88"/>
    <mergeCell ref="E87:E88"/>
    <mergeCell ref="F87:F88"/>
    <mergeCell ref="M87:M88"/>
    <mergeCell ref="N87:N88"/>
    <mergeCell ref="J87:J88"/>
    <mergeCell ref="K87:K88"/>
    <mergeCell ref="L87:L88"/>
    <mergeCell ref="A85:A86"/>
    <mergeCell ref="C85:C86"/>
    <mergeCell ref="D85:D86"/>
    <mergeCell ref="E85:E86"/>
    <mergeCell ref="F85:F86"/>
    <mergeCell ref="G85:G86"/>
    <mergeCell ref="H85:H86"/>
    <mergeCell ref="I85:I86"/>
    <mergeCell ref="G83:G84"/>
    <mergeCell ref="H83:H84"/>
    <mergeCell ref="I83:I84"/>
    <mergeCell ref="J81:J82"/>
    <mergeCell ref="K81:K82"/>
    <mergeCell ref="L81:L82"/>
    <mergeCell ref="M81:M82"/>
    <mergeCell ref="N81:N82"/>
    <mergeCell ref="A83:A84"/>
    <mergeCell ref="C83:C84"/>
    <mergeCell ref="D83:D84"/>
    <mergeCell ref="E83:E84"/>
    <mergeCell ref="F83:F84"/>
    <mergeCell ref="M83:M84"/>
    <mergeCell ref="N83:N84"/>
    <mergeCell ref="J83:J84"/>
    <mergeCell ref="K83:K84"/>
    <mergeCell ref="L83:L84"/>
    <mergeCell ref="A81:A82"/>
    <mergeCell ref="C81:C82"/>
    <mergeCell ref="D81:D82"/>
    <mergeCell ref="E81:E82"/>
    <mergeCell ref="F81:F82"/>
    <mergeCell ref="G81:G82"/>
    <mergeCell ref="H81:H82"/>
    <mergeCell ref="I81:I82"/>
    <mergeCell ref="G79:G80"/>
    <mergeCell ref="H79:H80"/>
    <mergeCell ref="I79:I80"/>
    <mergeCell ref="J77:J78"/>
    <mergeCell ref="K77:K78"/>
    <mergeCell ref="L77:L78"/>
    <mergeCell ref="M77:M78"/>
    <mergeCell ref="N77:N78"/>
    <mergeCell ref="A79:A80"/>
    <mergeCell ref="C79:C80"/>
    <mergeCell ref="D79:D80"/>
    <mergeCell ref="E79:E80"/>
    <mergeCell ref="F79:F80"/>
    <mergeCell ref="M79:M80"/>
    <mergeCell ref="N79:N80"/>
    <mergeCell ref="J79:J80"/>
    <mergeCell ref="K79:K80"/>
    <mergeCell ref="L79:L80"/>
    <mergeCell ref="A77:A78"/>
    <mergeCell ref="C77:C78"/>
    <mergeCell ref="D77:D78"/>
    <mergeCell ref="E77:E78"/>
    <mergeCell ref="F77:F78"/>
    <mergeCell ref="G77:G78"/>
    <mergeCell ref="H77:H78"/>
    <mergeCell ref="I77:I78"/>
    <mergeCell ref="G75:G76"/>
    <mergeCell ref="H75:H76"/>
    <mergeCell ref="I75:I76"/>
    <mergeCell ref="J73:J74"/>
    <mergeCell ref="K73:K74"/>
    <mergeCell ref="L73:L74"/>
    <mergeCell ref="M73:M74"/>
    <mergeCell ref="N73:N74"/>
    <mergeCell ref="A75:A76"/>
    <mergeCell ref="C75:C76"/>
    <mergeCell ref="D75:D76"/>
    <mergeCell ref="E75:E76"/>
    <mergeCell ref="F75:F76"/>
    <mergeCell ref="M75:M76"/>
    <mergeCell ref="N75:N76"/>
    <mergeCell ref="J75:J76"/>
    <mergeCell ref="K75:K76"/>
    <mergeCell ref="L75:L76"/>
    <mergeCell ref="A73:A74"/>
    <mergeCell ref="C73:C74"/>
    <mergeCell ref="D73:D74"/>
    <mergeCell ref="E73:E74"/>
    <mergeCell ref="F73:F74"/>
    <mergeCell ref="G73:G74"/>
    <mergeCell ref="H73:H74"/>
    <mergeCell ref="I73:I74"/>
    <mergeCell ref="G71:G72"/>
    <mergeCell ref="H71:H72"/>
    <mergeCell ref="I71:I72"/>
    <mergeCell ref="J69:J70"/>
    <mergeCell ref="K69:K70"/>
    <mergeCell ref="L69:L70"/>
    <mergeCell ref="M69:M70"/>
    <mergeCell ref="N69:N70"/>
    <mergeCell ref="A71:A72"/>
    <mergeCell ref="C71:C72"/>
    <mergeCell ref="D71:D72"/>
    <mergeCell ref="E71:E72"/>
    <mergeCell ref="F71:F72"/>
    <mergeCell ref="M71:M72"/>
    <mergeCell ref="N71:N72"/>
    <mergeCell ref="J71:J72"/>
    <mergeCell ref="K71:K72"/>
    <mergeCell ref="L71:L72"/>
    <mergeCell ref="A69:A70"/>
    <mergeCell ref="C69:C70"/>
    <mergeCell ref="D69:D70"/>
    <mergeCell ref="E69:E70"/>
    <mergeCell ref="F69:F70"/>
    <mergeCell ref="G69:G70"/>
    <mergeCell ref="H69:H70"/>
    <mergeCell ref="I69:I70"/>
    <mergeCell ref="G67:G68"/>
    <mergeCell ref="H67:H68"/>
    <mergeCell ref="I67:I68"/>
    <mergeCell ref="J65:J66"/>
    <mergeCell ref="K65:K66"/>
    <mergeCell ref="L65:L66"/>
    <mergeCell ref="M65:M66"/>
    <mergeCell ref="N65:N66"/>
    <mergeCell ref="A67:A68"/>
    <mergeCell ref="C67:C68"/>
    <mergeCell ref="D67:D68"/>
    <mergeCell ref="E67:E68"/>
    <mergeCell ref="F67:F68"/>
    <mergeCell ref="M67:M68"/>
    <mergeCell ref="N67:N68"/>
    <mergeCell ref="J67:J68"/>
    <mergeCell ref="K67:K68"/>
    <mergeCell ref="L67:L68"/>
    <mergeCell ref="A65:A66"/>
    <mergeCell ref="C65:C66"/>
    <mergeCell ref="D65:D66"/>
    <mergeCell ref="E65:E66"/>
    <mergeCell ref="F65:F66"/>
    <mergeCell ref="G65:G66"/>
    <mergeCell ref="H65:H66"/>
    <mergeCell ref="I65:I66"/>
    <mergeCell ref="G63:G64"/>
    <mergeCell ref="H63:H64"/>
    <mergeCell ref="I63:I64"/>
    <mergeCell ref="J61:J62"/>
    <mergeCell ref="K61:K62"/>
    <mergeCell ref="L61:L62"/>
    <mergeCell ref="M61:M62"/>
    <mergeCell ref="N61:N62"/>
    <mergeCell ref="A63:A64"/>
    <mergeCell ref="C63:C64"/>
    <mergeCell ref="D63:D64"/>
    <mergeCell ref="E63:E64"/>
    <mergeCell ref="F63:F64"/>
    <mergeCell ref="M63:M64"/>
    <mergeCell ref="N63:N64"/>
    <mergeCell ref="J63:J64"/>
    <mergeCell ref="K63:K64"/>
    <mergeCell ref="L63:L64"/>
    <mergeCell ref="A61:A62"/>
    <mergeCell ref="C61:C62"/>
    <mergeCell ref="D61:D62"/>
    <mergeCell ref="E61:E62"/>
    <mergeCell ref="F61:F62"/>
    <mergeCell ref="G61:G62"/>
    <mergeCell ref="H61:H62"/>
    <mergeCell ref="I61:I62"/>
    <mergeCell ref="G59:G60"/>
    <mergeCell ref="H59:H60"/>
    <mergeCell ref="I59:I60"/>
    <mergeCell ref="J57:J58"/>
    <mergeCell ref="K57:K58"/>
    <mergeCell ref="L57:L58"/>
    <mergeCell ref="M57:M58"/>
    <mergeCell ref="N57:N58"/>
    <mergeCell ref="A59:A60"/>
    <mergeCell ref="C59:C60"/>
    <mergeCell ref="D59:D60"/>
    <mergeCell ref="E59:E60"/>
    <mergeCell ref="F59:F60"/>
    <mergeCell ref="M59:M60"/>
    <mergeCell ref="N59:N60"/>
    <mergeCell ref="J59:J60"/>
    <mergeCell ref="K59:K60"/>
    <mergeCell ref="L59:L60"/>
    <mergeCell ref="A57:A58"/>
    <mergeCell ref="C57:C58"/>
    <mergeCell ref="D57:D58"/>
    <mergeCell ref="E57:E58"/>
    <mergeCell ref="F57:F58"/>
    <mergeCell ref="G57:G58"/>
    <mergeCell ref="H57:H58"/>
    <mergeCell ref="I57:I58"/>
    <mergeCell ref="G55:G56"/>
    <mergeCell ref="H55:H56"/>
    <mergeCell ref="I55:I56"/>
    <mergeCell ref="J53:J54"/>
    <mergeCell ref="K53:K54"/>
    <mergeCell ref="L53:L54"/>
    <mergeCell ref="M53:M54"/>
    <mergeCell ref="N53:N54"/>
    <mergeCell ref="A55:A56"/>
    <mergeCell ref="C55:C56"/>
    <mergeCell ref="D55:D56"/>
    <mergeCell ref="E55:E56"/>
    <mergeCell ref="F55:F56"/>
    <mergeCell ref="M55:M56"/>
    <mergeCell ref="N55:N56"/>
    <mergeCell ref="J55:J56"/>
    <mergeCell ref="K55:K56"/>
    <mergeCell ref="L55:L56"/>
    <mergeCell ref="A53:A54"/>
    <mergeCell ref="C53:C54"/>
    <mergeCell ref="D53:D54"/>
    <mergeCell ref="E53:E54"/>
    <mergeCell ref="F53:F54"/>
    <mergeCell ref="G53:G54"/>
    <mergeCell ref="H53:H54"/>
    <mergeCell ref="I53:I54"/>
    <mergeCell ref="F45:I45"/>
    <mergeCell ref="M47:M48"/>
    <mergeCell ref="N47:N48"/>
    <mergeCell ref="J47:J48"/>
    <mergeCell ref="K47:K48"/>
    <mergeCell ref="L47:L48"/>
    <mergeCell ref="G51:G52"/>
    <mergeCell ref="H51:H52"/>
    <mergeCell ref="I51:I52"/>
    <mergeCell ref="J49:J50"/>
    <mergeCell ref="K49:K50"/>
    <mergeCell ref="L49:L50"/>
    <mergeCell ref="M49:M50"/>
    <mergeCell ref="N49:N50"/>
    <mergeCell ref="A51:A52"/>
    <mergeCell ref="C51:C52"/>
    <mergeCell ref="D51:D52"/>
    <mergeCell ref="E51:E52"/>
    <mergeCell ref="F51:F52"/>
    <mergeCell ref="M51:M52"/>
    <mergeCell ref="N51:N52"/>
    <mergeCell ref="J51:J52"/>
    <mergeCell ref="K51:K52"/>
    <mergeCell ref="L51:L52"/>
    <mergeCell ref="A49:A50"/>
    <mergeCell ref="C49:C50"/>
    <mergeCell ref="D49:D50"/>
    <mergeCell ref="E49:E50"/>
    <mergeCell ref="F49:F50"/>
    <mergeCell ref="G49:G50"/>
    <mergeCell ref="H49:H50"/>
    <mergeCell ref="I49:I50"/>
    <mergeCell ref="M22:M28"/>
    <mergeCell ref="N22:N28"/>
    <mergeCell ref="I36:I42"/>
    <mergeCell ref="J36:J42"/>
    <mergeCell ref="K36:K42"/>
    <mergeCell ref="M36:M42"/>
    <mergeCell ref="N36:N42"/>
    <mergeCell ref="C36:C42"/>
    <mergeCell ref="D36:D42"/>
    <mergeCell ref="E36:E42"/>
    <mergeCell ref="F36:F42"/>
    <mergeCell ref="G36:G42"/>
    <mergeCell ref="H36:H42"/>
    <mergeCell ref="H29:H35"/>
    <mergeCell ref="I29:I35"/>
    <mergeCell ref="J29:J35"/>
    <mergeCell ref="K29:K35"/>
    <mergeCell ref="M29:M35"/>
    <mergeCell ref="N29:N35"/>
    <mergeCell ref="I22:I28"/>
    <mergeCell ref="J22:J28"/>
    <mergeCell ref="K22:K28"/>
    <mergeCell ref="K7:N7"/>
    <mergeCell ref="K8:N8"/>
    <mergeCell ref="K9:N9"/>
    <mergeCell ref="K10:N10"/>
    <mergeCell ref="K11:N11"/>
    <mergeCell ref="K12:N12"/>
    <mergeCell ref="K13:N13"/>
    <mergeCell ref="K14:N14"/>
    <mergeCell ref="K20:K21"/>
    <mergeCell ref="L20:L21"/>
    <mergeCell ref="M20:M21"/>
    <mergeCell ref="N20:N21"/>
    <mergeCell ref="A6:N6"/>
    <mergeCell ref="A7:D7"/>
    <mergeCell ref="A8:D8"/>
    <mergeCell ref="A9:D9"/>
    <mergeCell ref="A10:D10"/>
    <mergeCell ref="F20:I20"/>
    <mergeCell ref="J20:J21"/>
    <mergeCell ref="B20:B21"/>
    <mergeCell ref="A20:A21"/>
    <mergeCell ref="C20:C21"/>
    <mergeCell ref="D20:D21"/>
    <mergeCell ref="E20:E21"/>
    <mergeCell ref="A11:D11"/>
    <mergeCell ref="A12:D12"/>
    <mergeCell ref="A13:D13"/>
    <mergeCell ref="A14:D14"/>
    <mergeCell ref="E7:J7"/>
    <mergeCell ref="A22:A28"/>
    <mergeCell ref="B22:B24"/>
    <mergeCell ref="B25:B28"/>
    <mergeCell ref="C22:C28"/>
    <mergeCell ref="D22:D28"/>
    <mergeCell ref="E22:E28"/>
    <mergeCell ref="F22:F28"/>
    <mergeCell ref="G22:G28"/>
    <mergeCell ref="H22:H28"/>
    <mergeCell ref="B29:B31"/>
    <mergeCell ref="B32:B35"/>
    <mergeCell ref="B36:B38"/>
    <mergeCell ref="B39:B42"/>
    <mergeCell ref="A29:A35"/>
    <mergeCell ref="A36:A42"/>
    <mergeCell ref="E14:J14"/>
    <mergeCell ref="I178:L178"/>
    <mergeCell ref="I177:L177"/>
    <mergeCell ref="A172:N172"/>
    <mergeCell ref="B162:N162"/>
    <mergeCell ref="B161:N161"/>
    <mergeCell ref="B160:N160"/>
    <mergeCell ref="B159:N159"/>
    <mergeCell ref="B158:N158"/>
    <mergeCell ref="B157:N157"/>
    <mergeCell ref="C29:C35"/>
    <mergeCell ref="D29:D35"/>
    <mergeCell ref="E29:E35"/>
    <mergeCell ref="F29:F35"/>
    <mergeCell ref="G29:G35"/>
    <mergeCell ref="J45:J46"/>
    <mergeCell ref="K45:K46"/>
    <mergeCell ref="L45:L46"/>
    <mergeCell ref="M45:M46"/>
    <mergeCell ref="G47:G48"/>
    <mergeCell ref="H47:H48"/>
    <mergeCell ref="I47:I48"/>
    <mergeCell ref="N45:N46"/>
    <mergeCell ref="A47:A48"/>
    <mergeCell ref="C47:C48"/>
    <mergeCell ref="D47:D48"/>
    <mergeCell ref="E47:E48"/>
    <mergeCell ref="F47:F48"/>
    <mergeCell ref="A45:A46"/>
    <mergeCell ref="B45:B46"/>
    <mergeCell ref="C45:C46"/>
    <mergeCell ref="D45:D46"/>
    <mergeCell ref="E45:E46"/>
    <mergeCell ref="O49:O50"/>
    <mergeCell ref="O51:O52"/>
    <mergeCell ref="O53:O54"/>
    <mergeCell ref="O55:O56"/>
    <mergeCell ref="O57:O58"/>
    <mergeCell ref="O59:O60"/>
    <mergeCell ref="O61:O62"/>
    <mergeCell ref="O73:O74"/>
    <mergeCell ref="O75:O76"/>
    <mergeCell ref="O20:O21"/>
    <mergeCell ref="O63:O64"/>
    <mergeCell ref="O65:O66"/>
    <mergeCell ref="P49:P50"/>
    <mergeCell ref="P51:P52"/>
    <mergeCell ref="P53:P54"/>
    <mergeCell ref="P55:P56"/>
    <mergeCell ref="P57:P58"/>
    <mergeCell ref="P59:P60"/>
    <mergeCell ref="P61:P62"/>
    <mergeCell ref="P63:P64"/>
    <mergeCell ref="P65:P66"/>
    <mergeCell ref="O117:O118"/>
    <mergeCell ref="P97:P98"/>
    <mergeCell ref="P99:P100"/>
    <mergeCell ref="P101:P102"/>
    <mergeCell ref="P103:P104"/>
    <mergeCell ref="P105:P106"/>
    <mergeCell ref="P107:P108"/>
    <mergeCell ref="P109:P110"/>
    <mergeCell ref="P111:P112"/>
    <mergeCell ref="P113:P114"/>
    <mergeCell ref="O85:O86"/>
    <mergeCell ref="O87:O88"/>
    <mergeCell ref="O89:O90"/>
    <mergeCell ref="O91:O92"/>
    <mergeCell ref="O93:O94"/>
    <mergeCell ref="O95:O96"/>
    <mergeCell ref="P115:P116"/>
    <mergeCell ref="P117:P118"/>
    <mergeCell ref="P85:P86"/>
    <mergeCell ref="P87:P88"/>
    <mergeCell ref="P89:P90"/>
    <mergeCell ref="P91:P92"/>
    <mergeCell ref="O97:O98"/>
    <mergeCell ref="O99:O100"/>
    <mergeCell ref="O111:O112"/>
    <mergeCell ref="O113:O114"/>
    <mergeCell ref="O115:O116"/>
    <mergeCell ref="O133:O134"/>
    <mergeCell ref="O145:O146"/>
    <mergeCell ref="O147:O148"/>
    <mergeCell ref="O149:O150"/>
    <mergeCell ref="P133:P134"/>
    <mergeCell ref="P145:P146"/>
    <mergeCell ref="P147:P148"/>
    <mergeCell ref="P149:P150"/>
    <mergeCell ref="O119:O120"/>
    <mergeCell ref="O121:O122"/>
    <mergeCell ref="O123:O124"/>
    <mergeCell ref="O125:O126"/>
    <mergeCell ref="O127:O128"/>
    <mergeCell ref="O129:O130"/>
    <mergeCell ref="O131:O132"/>
    <mergeCell ref="P119:P120"/>
    <mergeCell ref="P121:P122"/>
    <mergeCell ref="P123:P124"/>
    <mergeCell ref="P125:P126"/>
    <mergeCell ref="P127:P128"/>
    <mergeCell ref="P129:P130"/>
    <mergeCell ref="P131:P132"/>
    <mergeCell ref="O77:O78"/>
    <mergeCell ref="O79:O80"/>
    <mergeCell ref="O81:O82"/>
    <mergeCell ref="O83:O84"/>
    <mergeCell ref="O18:O19"/>
    <mergeCell ref="O101:O102"/>
    <mergeCell ref="O103:O104"/>
    <mergeCell ref="O105:O106"/>
    <mergeCell ref="O107:O108"/>
    <mergeCell ref="O109:O110"/>
    <mergeCell ref="P67:P68"/>
    <mergeCell ref="P69:P70"/>
    <mergeCell ref="P71:P72"/>
    <mergeCell ref="P73:P74"/>
    <mergeCell ref="P75:P76"/>
    <mergeCell ref="P77:P78"/>
    <mergeCell ref="P93:P94"/>
    <mergeCell ref="P95:P96"/>
    <mergeCell ref="O67:O68"/>
    <mergeCell ref="O69:O70"/>
    <mergeCell ref="O71:O72"/>
    <mergeCell ref="P79:P80"/>
    <mergeCell ref="P81:P82"/>
    <mergeCell ref="P83:P84"/>
    <mergeCell ref="P20:P21"/>
    <mergeCell ref="P22:P28"/>
    <mergeCell ref="P29:P35"/>
    <mergeCell ref="P36:P42"/>
    <mergeCell ref="O45:O46"/>
    <mergeCell ref="P45:P46"/>
    <mergeCell ref="O47:O48"/>
    <mergeCell ref="P47:P48"/>
    <mergeCell ref="N135:N136"/>
    <mergeCell ref="O135:O136"/>
    <mergeCell ref="P135:P136"/>
    <mergeCell ref="Q135:Q136"/>
    <mergeCell ref="R135:R136"/>
    <mergeCell ref="S135:S136"/>
    <mergeCell ref="T135:T136"/>
    <mergeCell ref="A137:A138"/>
    <mergeCell ref="C137:C138"/>
    <mergeCell ref="D137:D138"/>
    <mergeCell ref="E137:E138"/>
    <mergeCell ref="F137:F138"/>
    <mergeCell ref="G137:G138"/>
    <mergeCell ref="H137:H138"/>
    <mergeCell ref="I137:I138"/>
    <mergeCell ref="J137:J138"/>
    <mergeCell ref="K137:K138"/>
    <mergeCell ref="L137:L138"/>
    <mergeCell ref="M137:M138"/>
    <mergeCell ref="N137:N138"/>
    <mergeCell ref="O137:O138"/>
    <mergeCell ref="P137:P138"/>
    <mergeCell ref="Q137:Q138"/>
    <mergeCell ref="R137:R138"/>
    <mergeCell ref="S137:S138"/>
    <mergeCell ref="T137:T138"/>
    <mergeCell ref="A141:A142"/>
    <mergeCell ref="C141:C142"/>
    <mergeCell ref="D141:D142"/>
    <mergeCell ref="E141:E142"/>
    <mergeCell ref="F141:F142"/>
    <mergeCell ref="G141:G142"/>
    <mergeCell ref="H141:H142"/>
    <mergeCell ref="I141:I142"/>
    <mergeCell ref="J141:J142"/>
    <mergeCell ref="K141:K142"/>
    <mergeCell ref="L141:L142"/>
    <mergeCell ref="M141:M142"/>
    <mergeCell ref="N141:N142"/>
    <mergeCell ref="O141:O142"/>
    <mergeCell ref="P141:P142"/>
    <mergeCell ref="Q141:Q142"/>
    <mergeCell ref="R141:R142"/>
    <mergeCell ref="F143:F144"/>
    <mergeCell ref="G143:G144"/>
    <mergeCell ref="H143:H144"/>
    <mergeCell ref="I143:I144"/>
    <mergeCell ref="J143:J144"/>
    <mergeCell ref="K143:K144"/>
    <mergeCell ref="L143:L144"/>
    <mergeCell ref="M143:M144"/>
    <mergeCell ref="N143:N144"/>
    <mergeCell ref="O143:O144"/>
    <mergeCell ref="P143:P144"/>
    <mergeCell ref="Q143:Q144"/>
    <mergeCell ref="R143:R144"/>
    <mergeCell ref="S143:S144"/>
    <mergeCell ref="T143:T144"/>
    <mergeCell ref="M139:M140"/>
    <mergeCell ref="N139:N140"/>
    <mergeCell ref="O139:O140"/>
    <mergeCell ref="P139:P140"/>
    <mergeCell ref="Q139:Q140"/>
    <mergeCell ref="R139:R140"/>
    <mergeCell ref="S139:S140"/>
    <mergeCell ref="T139:T140"/>
    <mergeCell ref="S141:S142"/>
    <mergeCell ref="T141:T142"/>
  </mergeCells>
  <dataValidations count="1">
    <dataValidation type="list" allowBlank="1" showInputMessage="1" showErrorMessage="1" sqref="O47:P150" xr:uid="{00000000-0002-0000-0100-000000000000}">
      <formula1>$AA$5:$AA$6</formula1>
    </dataValidation>
  </dataValidations>
  <pageMargins left="0.70866141732283472" right="0.70866141732283472" top="0.78740157480314965" bottom="0.78740157480314965" header="0.31496062992125984" footer="0.31496062992125984"/>
  <pageSetup paperSize="9" scale="3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Berufsabschlüsse!$C$45:$C$46</xm:f>
          </x14:formula1>
          <xm:sqref>F22:I42 E36:E42 F47:I150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45"/>
  <sheetViews>
    <sheetView workbookViewId="0">
      <selection activeCell="E37" sqref="E37"/>
    </sheetView>
  </sheetViews>
  <sheetFormatPr baseColWidth="10" defaultColWidth="9.140625" defaultRowHeight="14.25" outlineLevelRow="1"/>
  <cols>
    <col min="1" max="1" width="3.5703125" style="79" customWidth="1"/>
    <col min="2" max="2" width="9.140625" style="79"/>
    <col min="3" max="3" width="4.140625" style="79" customWidth="1"/>
    <col min="4" max="4" width="2.7109375" style="79" customWidth="1"/>
    <col min="5" max="5" width="11.85546875" style="79" customWidth="1"/>
    <col min="6" max="6" width="4.140625" style="79" customWidth="1"/>
    <col min="7" max="7" width="2.7109375" style="79" customWidth="1"/>
    <col min="8" max="8" width="9.140625" style="79"/>
    <col min="9" max="9" width="4.140625" style="79" customWidth="1"/>
    <col min="10" max="10" width="14.42578125" style="79" customWidth="1"/>
    <col min="11" max="12" width="8.5703125" style="79" customWidth="1"/>
    <col min="13" max="23" width="9.140625" style="79"/>
    <col min="24" max="24" width="10" style="79" customWidth="1"/>
    <col min="25" max="16384" width="9.140625" style="79"/>
  </cols>
  <sheetData>
    <row r="1" spans="1:22" ht="30.75" customHeight="1">
      <c r="A1" s="660" t="s">
        <v>66</v>
      </c>
      <c r="B1" s="660"/>
      <c r="C1" s="660"/>
      <c r="D1" s="660"/>
      <c r="E1" s="660"/>
      <c r="F1" s="660"/>
      <c r="G1" s="660"/>
      <c r="H1" s="660"/>
      <c r="I1" s="660"/>
      <c r="J1" s="660"/>
      <c r="K1" s="660"/>
    </row>
    <row r="2" spans="1:22" ht="15">
      <c r="A2" s="260"/>
      <c r="B2" s="260"/>
      <c r="C2" s="260"/>
      <c r="D2" s="260"/>
      <c r="E2" s="260"/>
      <c r="F2" s="260"/>
      <c r="G2" s="260"/>
      <c r="H2" s="260"/>
      <c r="I2" s="260"/>
      <c r="J2" s="260"/>
      <c r="K2" s="260"/>
    </row>
    <row r="3" spans="1:22" ht="17.25" customHeight="1">
      <c r="A3" s="667" t="str">
        <f>'Quartale I-IV'!J7</f>
        <v>Stichtag 01.12.2024 (I. Quartal 2025)</v>
      </c>
      <c r="B3" s="668"/>
      <c r="C3" s="668"/>
      <c r="D3" s="668"/>
      <c r="E3" s="668"/>
      <c r="F3" s="668"/>
      <c r="G3" s="668"/>
      <c r="H3" s="668"/>
      <c r="I3" s="669"/>
    </row>
    <row r="4" spans="1:22">
      <c r="A4" s="261"/>
      <c r="B4" s="261"/>
      <c r="C4" s="261"/>
      <c r="D4" s="261"/>
      <c r="E4" s="261"/>
      <c r="F4" s="261"/>
      <c r="G4" s="261"/>
      <c r="H4" s="261"/>
      <c r="I4" s="261"/>
      <c r="J4" s="261"/>
      <c r="K4" s="261"/>
      <c r="L4" s="261"/>
    </row>
    <row r="5" spans="1:22">
      <c r="A5" s="661" t="s">
        <v>67</v>
      </c>
      <c r="B5" s="661"/>
      <c r="C5" s="661"/>
      <c r="D5" s="661"/>
      <c r="E5" s="661"/>
      <c r="F5" s="662" t="str">
        <f>'Quartale I-IV'!C5</f>
        <v>#KITA-NAME#</v>
      </c>
      <c r="G5" s="663"/>
      <c r="H5" s="663"/>
      <c r="I5" s="663"/>
      <c r="J5" s="663"/>
      <c r="K5" s="663"/>
      <c r="L5" s="664"/>
    </row>
    <row r="6" spans="1:22">
      <c r="A6" s="261"/>
      <c r="B6" s="262"/>
      <c r="C6" s="262"/>
      <c r="D6" s="262"/>
      <c r="E6" s="262"/>
      <c r="F6" s="261"/>
      <c r="G6" s="263"/>
      <c r="H6" s="263"/>
      <c r="I6" s="262"/>
      <c r="J6" s="262"/>
      <c r="K6" s="263"/>
      <c r="L6" s="264"/>
    </row>
    <row r="7" spans="1:22">
      <c r="A7" s="265" t="s">
        <v>68</v>
      </c>
      <c r="B7" s="265"/>
      <c r="C7" s="265"/>
      <c r="D7" s="265"/>
      <c r="E7" s="265"/>
      <c r="F7" s="265"/>
      <c r="G7" s="265"/>
      <c r="H7" s="265"/>
      <c r="I7" s="265"/>
      <c r="J7" s="265"/>
      <c r="K7" s="265"/>
      <c r="L7" s="265"/>
    </row>
    <row r="8" spans="1:22">
      <c r="A8" s="265"/>
      <c r="B8" s="265"/>
      <c r="C8" s="265"/>
      <c r="D8" s="265"/>
      <c r="E8" s="265"/>
      <c r="F8" s="265"/>
      <c r="G8" s="265"/>
      <c r="H8" s="265"/>
      <c r="I8" s="265"/>
      <c r="J8" s="265"/>
      <c r="K8" s="265"/>
      <c r="L8" s="265"/>
    </row>
    <row r="9" spans="1:22" ht="28.5" customHeight="1">
      <c r="A9" s="665" t="s">
        <v>69</v>
      </c>
      <c r="B9" s="665"/>
      <c r="C9" s="665"/>
      <c r="D9" s="665"/>
      <c r="E9" s="665"/>
      <c r="F9" s="665"/>
      <c r="G9" s="665"/>
      <c r="H9" s="665"/>
      <c r="I9" s="665"/>
      <c r="J9" s="665"/>
      <c r="K9" s="665"/>
      <c r="L9" s="266"/>
    </row>
    <row r="10" spans="1:22">
      <c r="A10" s="265"/>
      <c r="B10" s="265"/>
      <c r="C10" s="265"/>
      <c r="D10" s="265"/>
      <c r="E10" s="265"/>
      <c r="F10" s="265"/>
      <c r="G10" s="265"/>
      <c r="H10" s="265"/>
      <c r="I10" s="265"/>
      <c r="J10" s="265"/>
      <c r="K10" s="265"/>
      <c r="L10" s="265"/>
    </row>
    <row r="11" spans="1:22" ht="29.25" customHeight="1">
      <c r="A11" s="267"/>
      <c r="B11" s="666" t="s">
        <v>70</v>
      </c>
      <c r="C11" s="666"/>
      <c r="D11" s="666"/>
      <c r="E11" s="666"/>
      <c r="F11" s="666"/>
      <c r="G11" s="666"/>
      <c r="H11" s="666"/>
      <c r="I11" s="666"/>
      <c r="J11" s="666"/>
      <c r="K11" s="268" t="s">
        <v>71</v>
      </c>
      <c r="L11" s="269" t="s">
        <v>72</v>
      </c>
    </row>
    <row r="12" spans="1:22">
      <c r="A12" s="270">
        <v>1</v>
      </c>
      <c r="B12" s="657" t="s">
        <v>73</v>
      </c>
      <c r="C12" s="658"/>
      <c r="D12" s="658"/>
      <c r="E12" s="658"/>
      <c r="F12" s="658"/>
      <c r="G12" s="658"/>
      <c r="H12" s="658"/>
      <c r="I12" s="658"/>
      <c r="J12" s="659"/>
      <c r="K12" s="80"/>
      <c r="L12" s="81"/>
    </row>
    <row r="13" spans="1:22">
      <c r="A13" s="270">
        <v>2</v>
      </c>
      <c r="B13" s="657" t="s">
        <v>74</v>
      </c>
      <c r="C13" s="658"/>
      <c r="D13" s="658"/>
      <c r="E13" s="658"/>
      <c r="F13" s="658"/>
      <c r="G13" s="658"/>
      <c r="H13" s="658"/>
      <c r="I13" s="658"/>
      <c r="J13" s="659"/>
      <c r="K13" s="80"/>
      <c r="L13" s="81"/>
    </row>
    <row r="14" spans="1:22">
      <c r="A14" s="270">
        <v>3</v>
      </c>
      <c r="B14" s="657" t="s">
        <v>75</v>
      </c>
      <c r="C14" s="658"/>
      <c r="D14" s="658"/>
      <c r="E14" s="658"/>
      <c r="F14" s="658"/>
      <c r="G14" s="658"/>
      <c r="H14" s="658"/>
      <c r="I14" s="658"/>
      <c r="J14" s="659"/>
      <c r="K14" s="80"/>
      <c r="L14" s="81"/>
    </row>
    <row r="15" spans="1:22">
      <c r="A15" s="270">
        <v>4</v>
      </c>
      <c r="B15" s="657" t="s">
        <v>76</v>
      </c>
      <c r="C15" s="658"/>
      <c r="D15" s="658"/>
      <c r="E15" s="658"/>
      <c r="F15" s="658"/>
      <c r="G15" s="658"/>
      <c r="H15" s="658"/>
      <c r="I15" s="658"/>
      <c r="J15" s="659"/>
      <c r="K15" s="80"/>
      <c r="L15" s="81"/>
    </row>
    <row r="16" spans="1:22">
      <c r="A16" s="270">
        <v>5</v>
      </c>
      <c r="B16" s="657" t="s">
        <v>77</v>
      </c>
      <c r="C16" s="658"/>
      <c r="D16" s="658"/>
      <c r="E16" s="658"/>
      <c r="F16" s="658"/>
      <c r="G16" s="658"/>
      <c r="H16" s="658"/>
      <c r="I16" s="658"/>
      <c r="J16" s="659"/>
      <c r="K16" s="80"/>
      <c r="L16" s="81"/>
      <c r="T16" s="82"/>
      <c r="U16" s="82"/>
      <c r="V16" s="82"/>
    </row>
    <row r="17" spans="1:22" ht="27.75" customHeight="1">
      <c r="A17" s="270">
        <v>6</v>
      </c>
      <c r="B17" s="671" t="s">
        <v>78</v>
      </c>
      <c r="C17" s="671"/>
      <c r="D17" s="671"/>
      <c r="E17" s="671"/>
      <c r="F17" s="671"/>
      <c r="G17" s="671"/>
      <c r="H17" s="671"/>
      <c r="I17" s="671"/>
      <c r="J17" s="671"/>
      <c r="K17" s="83"/>
      <c r="L17" s="81"/>
      <c r="T17" s="82"/>
      <c r="U17" s="82"/>
      <c r="V17" s="82"/>
    </row>
    <row r="18" spans="1:22" ht="27" customHeight="1">
      <c r="A18" s="261"/>
      <c r="B18" s="261"/>
      <c r="C18" s="261"/>
      <c r="D18" s="261"/>
      <c r="E18" s="261"/>
      <c r="F18" s="261"/>
      <c r="G18" s="261"/>
      <c r="H18" s="261"/>
      <c r="I18" s="261"/>
      <c r="J18" s="261"/>
      <c r="K18" s="272"/>
      <c r="L18" s="272"/>
    </row>
    <row r="19" spans="1:22" ht="28.5">
      <c r="A19" s="271"/>
      <c r="B19" s="672" t="s">
        <v>79</v>
      </c>
      <c r="C19" s="672"/>
      <c r="D19" s="672"/>
      <c r="E19" s="672"/>
      <c r="F19" s="672"/>
      <c r="G19" s="672"/>
      <c r="H19" s="672"/>
      <c r="I19" s="672"/>
      <c r="J19" s="672"/>
      <c r="K19" s="268" t="s">
        <v>71</v>
      </c>
      <c r="L19" s="269" t="s">
        <v>72</v>
      </c>
      <c r="T19" s="82"/>
      <c r="U19" s="82"/>
      <c r="V19" s="82"/>
    </row>
    <row r="20" spans="1:22" ht="27.75" customHeight="1">
      <c r="A20" s="270">
        <v>7</v>
      </c>
      <c r="B20" s="671" t="s">
        <v>80</v>
      </c>
      <c r="C20" s="671"/>
      <c r="D20" s="671"/>
      <c r="E20" s="671"/>
      <c r="F20" s="671"/>
      <c r="G20" s="671"/>
      <c r="H20" s="671"/>
      <c r="I20" s="671"/>
      <c r="J20" s="671"/>
      <c r="K20" s="83"/>
      <c r="L20" s="81"/>
      <c r="T20" s="82"/>
      <c r="U20" s="82"/>
      <c r="V20" s="82"/>
    </row>
    <row r="21" spans="1:22" ht="27" customHeight="1">
      <c r="A21" s="261"/>
      <c r="B21" s="261"/>
      <c r="C21" s="261"/>
      <c r="D21" s="261"/>
      <c r="E21" s="261"/>
      <c r="F21" s="261"/>
      <c r="G21" s="261"/>
      <c r="H21" s="261"/>
      <c r="I21" s="261"/>
      <c r="J21" s="261"/>
      <c r="K21" s="272"/>
      <c r="L21" s="272"/>
    </row>
    <row r="22" spans="1:22" ht="28.5">
      <c r="A22" s="271"/>
      <c r="B22" s="666" t="s">
        <v>81</v>
      </c>
      <c r="C22" s="666"/>
      <c r="D22" s="666"/>
      <c r="E22" s="666"/>
      <c r="F22" s="666"/>
      <c r="G22" s="666"/>
      <c r="H22" s="666"/>
      <c r="I22" s="666"/>
      <c r="J22" s="666"/>
      <c r="K22" s="268" t="s">
        <v>71</v>
      </c>
      <c r="L22" s="269" t="s">
        <v>72</v>
      </c>
    </row>
    <row r="23" spans="1:22" hidden="1" outlineLevel="1">
      <c r="A23" s="84">
        <v>8</v>
      </c>
      <c r="B23" s="670" t="s">
        <v>82</v>
      </c>
      <c r="C23" s="670"/>
      <c r="D23" s="670"/>
      <c r="E23" s="670"/>
      <c r="F23" s="670"/>
      <c r="G23" s="670"/>
      <c r="H23" s="670"/>
      <c r="I23" s="670"/>
      <c r="J23" s="670"/>
      <c r="K23" s="83"/>
      <c r="L23" s="81"/>
    </row>
    <row r="24" spans="1:22" hidden="1" outlineLevel="1">
      <c r="A24" s="84">
        <v>9</v>
      </c>
      <c r="B24" s="670" t="s">
        <v>83</v>
      </c>
      <c r="C24" s="670"/>
      <c r="D24" s="670"/>
      <c r="E24" s="670"/>
      <c r="F24" s="670"/>
      <c r="G24" s="670"/>
      <c r="H24" s="670"/>
      <c r="I24" s="670"/>
      <c r="J24" s="670"/>
      <c r="K24" s="83"/>
      <c r="L24" s="81"/>
    </row>
    <row r="25" spans="1:22" hidden="1" outlineLevel="1">
      <c r="A25" s="84">
        <v>10</v>
      </c>
      <c r="B25" s="670" t="s">
        <v>84</v>
      </c>
      <c r="C25" s="670"/>
      <c r="D25" s="670"/>
      <c r="E25" s="670"/>
      <c r="F25" s="670"/>
      <c r="G25" s="670"/>
      <c r="H25" s="670"/>
      <c r="I25" s="670"/>
      <c r="J25" s="670"/>
      <c r="K25" s="83"/>
      <c r="L25" s="81"/>
    </row>
    <row r="26" spans="1:22" hidden="1" outlineLevel="1">
      <c r="A26" s="84">
        <v>11</v>
      </c>
      <c r="B26" s="670" t="s">
        <v>85</v>
      </c>
      <c r="C26" s="670"/>
      <c r="D26" s="670"/>
      <c r="E26" s="670"/>
      <c r="F26" s="670"/>
      <c r="G26" s="670"/>
      <c r="H26" s="670"/>
      <c r="I26" s="670"/>
      <c r="J26" s="670"/>
      <c r="K26" s="83"/>
      <c r="L26" s="81"/>
    </row>
    <row r="27" spans="1:22" ht="26.25" customHeight="1" collapsed="1">
      <c r="A27" s="85">
        <v>8</v>
      </c>
      <c r="B27" s="673" t="s">
        <v>86</v>
      </c>
      <c r="C27" s="673"/>
      <c r="D27" s="673"/>
      <c r="E27" s="673"/>
      <c r="F27" s="673"/>
      <c r="G27" s="673"/>
      <c r="H27" s="673"/>
      <c r="I27" s="673"/>
      <c r="J27" s="673"/>
      <c r="K27" s="86"/>
      <c r="L27" s="86"/>
    </row>
    <row r="28" spans="1:22">
      <c r="A28" s="273"/>
      <c r="B28" s="274"/>
      <c r="C28" s="274"/>
      <c r="D28" s="274"/>
      <c r="E28" s="274"/>
      <c r="F28" s="274"/>
      <c r="G28" s="274"/>
      <c r="H28" s="274"/>
      <c r="I28" s="274"/>
      <c r="J28" s="274"/>
      <c r="K28" s="275"/>
      <c r="L28" s="276"/>
      <c r="M28" s="261"/>
    </row>
    <row r="29" spans="1:22" ht="15">
      <c r="A29" s="277"/>
      <c r="B29" s="277"/>
      <c r="C29" s="277"/>
      <c r="D29" s="277"/>
      <c r="E29" s="277"/>
      <c r="F29" s="277"/>
      <c r="G29" s="277"/>
      <c r="H29" s="674">
        <f>3*(30*(K12+K13+K14+K15+K16+L12+L13+L14+L15+L16+K17+L17)+65*(K20+K27)+30*(L20+L27))</f>
        <v>0</v>
      </c>
      <c r="I29" s="674"/>
      <c r="J29" s="277" t="s">
        <v>87</v>
      </c>
      <c r="K29" s="277"/>
      <c r="L29" s="277"/>
      <c r="M29" s="261"/>
    </row>
    <row r="30" spans="1:22">
      <c r="A30" s="261"/>
      <c r="B30" s="261"/>
      <c r="C30" s="261"/>
      <c r="D30" s="261"/>
      <c r="E30" s="261"/>
      <c r="F30" s="261"/>
      <c r="G30" s="261"/>
      <c r="H30" s="261"/>
      <c r="I30" s="261"/>
      <c r="J30" s="261"/>
      <c r="K30" s="261"/>
      <c r="L30" s="261"/>
      <c r="M30" s="261"/>
    </row>
    <row r="31" spans="1:22">
      <c r="A31" s="261"/>
      <c r="B31" s="261"/>
      <c r="C31" s="261"/>
      <c r="D31" s="261"/>
      <c r="E31" s="261"/>
      <c r="F31" s="261"/>
      <c r="G31" s="261"/>
      <c r="H31" s="261"/>
      <c r="I31" s="261"/>
      <c r="J31" s="261"/>
      <c r="K31" s="261"/>
      <c r="L31" s="261"/>
      <c r="M31" s="261"/>
    </row>
    <row r="32" spans="1:22">
      <c r="A32" s="675" t="s">
        <v>88</v>
      </c>
      <c r="B32" s="675"/>
      <c r="C32" s="675"/>
      <c r="D32" s="675"/>
      <c r="E32" s="675"/>
      <c r="F32" s="675"/>
      <c r="G32" s="675"/>
      <c r="H32" s="675"/>
      <c r="I32" s="675"/>
      <c r="J32" s="675"/>
      <c r="K32" s="675"/>
      <c r="L32" s="675"/>
      <c r="M32" s="261"/>
    </row>
    <row r="33" spans="1:13">
      <c r="A33" s="675" t="s">
        <v>89</v>
      </c>
      <c r="B33" s="675"/>
      <c r="C33" s="675"/>
      <c r="D33" s="675"/>
      <c r="E33" s="675"/>
      <c r="F33" s="675"/>
      <c r="G33" s="675"/>
      <c r="H33" s="675"/>
      <c r="I33" s="675"/>
      <c r="J33" s="675"/>
      <c r="K33" s="675"/>
      <c r="L33" s="675"/>
      <c r="M33" s="261"/>
    </row>
    <row r="34" spans="1:13">
      <c r="A34" s="261"/>
      <c r="B34" s="261"/>
      <c r="C34" s="261"/>
      <c r="D34" s="261"/>
      <c r="E34" s="261"/>
      <c r="F34" s="261"/>
      <c r="G34" s="261"/>
      <c r="H34" s="261"/>
      <c r="I34" s="261"/>
      <c r="J34" s="261"/>
      <c r="K34" s="261"/>
      <c r="L34" s="261"/>
      <c r="M34" s="261"/>
    </row>
    <row r="35" spans="1:13">
      <c r="A35" s="87"/>
      <c r="B35" s="87"/>
      <c r="C35" s="87"/>
      <c r="D35" s="87"/>
      <c r="E35" s="87"/>
      <c r="F35" s="87"/>
      <c r="G35" s="88"/>
      <c r="H35" s="87"/>
      <c r="I35" s="87"/>
      <c r="J35" s="87"/>
      <c r="K35" s="87"/>
      <c r="L35" s="87"/>
    </row>
    <row r="36" spans="1:13">
      <c r="A36" s="87"/>
      <c r="B36" s="87"/>
      <c r="C36" s="87"/>
      <c r="D36" s="87"/>
      <c r="E36" s="524">
        <f ca="1">TODAY()</f>
        <v>45737</v>
      </c>
      <c r="F36" s="87"/>
      <c r="G36" s="88"/>
      <c r="H36" s="87"/>
      <c r="I36" s="87"/>
      <c r="J36" s="87"/>
      <c r="K36" s="87"/>
      <c r="L36" s="87"/>
    </row>
    <row r="37" spans="1:13" ht="33.75" customHeight="1">
      <c r="A37" s="278" t="s">
        <v>90</v>
      </c>
      <c r="B37" s="278"/>
      <c r="C37" s="278"/>
      <c r="D37" s="278"/>
      <c r="E37" s="278"/>
      <c r="F37" s="278"/>
      <c r="G37" s="279"/>
      <c r="H37" s="278" t="s">
        <v>91</v>
      </c>
      <c r="I37" s="280"/>
      <c r="J37" s="280"/>
      <c r="K37" s="280"/>
      <c r="L37" s="280"/>
    </row>
    <row r="38" spans="1:13">
      <c r="A38" s="261"/>
      <c r="B38" s="261"/>
      <c r="C38" s="261"/>
      <c r="D38" s="261"/>
      <c r="E38" s="261"/>
      <c r="F38" s="261"/>
      <c r="G38" s="261"/>
      <c r="H38" s="261"/>
      <c r="I38" s="261"/>
      <c r="J38" s="261"/>
      <c r="K38" s="261"/>
      <c r="L38" s="261"/>
    </row>
    <row r="39" spans="1:13">
      <c r="A39" s="261"/>
      <c r="B39" s="261"/>
      <c r="C39" s="261"/>
      <c r="D39" s="261"/>
      <c r="E39" s="261"/>
      <c r="F39" s="261"/>
      <c r="G39" s="261"/>
      <c r="H39" s="261"/>
      <c r="I39" s="261"/>
      <c r="J39" s="261"/>
      <c r="K39" s="261"/>
      <c r="L39" s="261"/>
    </row>
    <row r="40" spans="1:13">
      <c r="A40" s="261"/>
      <c r="B40" s="261"/>
      <c r="C40" s="261"/>
      <c r="D40" s="261"/>
      <c r="E40" s="261"/>
      <c r="F40" s="261"/>
      <c r="G40" s="261"/>
      <c r="H40" s="261"/>
      <c r="I40" s="261"/>
      <c r="J40" s="261"/>
      <c r="K40" s="261"/>
      <c r="L40" s="261"/>
    </row>
    <row r="41" spans="1:13" ht="15">
      <c r="A41" s="266" t="s">
        <v>92</v>
      </c>
      <c r="B41" s="266"/>
      <c r="C41" s="266" t="s">
        <v>93</v>
      </c>
      <c r="D41" s="266"/>
      <c r="E41" s="266"/>
      <c r="F41" s="266"/>
      <c r="G41" s="266"/>
      <c r="H41" s="266"/>
      <c r="I41" s="281">
        <f>'Quartale I-IV'!E42+'Quartale I-IV'!K42+'Quartale I-IV'!E65+'Quartale I-IV'!K65</f>
        <v>0</v>
      </c>
      <c r="J41" s="266" t="s">
        <v>94</v>
      </c>
      <c r="K41" s="266"/>
      <c r="L41" s="266"/>
    </row>
    <row r="42" spans="1:13" ht="15">
      <c r="A42" s="266"/>
      <c r="B42" s="266"/>
      <c r="C42" s="266" t="s">
        <v>95</v>
      </c>
      <c r="D42" s="266"/>
      <c r="E42" s="266"/>
      <c r="F42" s="266"/>
      <c r="G42" s="266"/>
      <c r="H42" s="266"/>
      <c r="I42" s="281">
        <f>SUM(K12:L17)+SUM(K20:L20)+SUM(K27:L27)</f>
        <v>0</v>
      </c>
      <c r="J42" s="266" t="s">
        <v>94</v>
      </c>
      <c r="K42" s="266"/>
      <c r="L42" s="266"/>
    </row>
    <row r="43" spans="1:13">
      <c r="A43" s="266"/>
      <c r="B43" s="266"/>
      <c r="C43" s="266"/>
      <c r="D43" s="266"/>
      <c r="E43" s="266"/>
      <c r="F43" s="266"/>
      <c r="G43" s="266"/>
      <c r="H43" s="266"/>
      <c r="I43" s="266"/>
      <c r="J43" s="266"/>
      <c r="K43" s="266"/>
      <c r="L43" s="266"/>
    </row>
    <row r="44" spans="1:13">
      <c r="A44" s="676" t="s">
        <v>96</v>
      </c>
      <c r="B44" s="676"/>
      <c r="C44" s="676"/>
      <c r="D44" s="676"/>
      <c r="E44" s="676"/>
      <c r="F44" s="676"/>
      <c r="G44" s="676"/>
      <c r="H44" s="676"/>
      <c r="I44" s="676"/>
      <c r="J44" s="676"/>
      <c r="K44" s="676"/>
      <c r="L44" s="676"/>
    </row>
    <row r="45" spans="1:13">
      <c r="A45" s="261"/>
      <c r="B45" s="261"/>
      <c r="C45" s="261"/>
      <c r="D45" s="261"/>
      <c r="E45" s="261"/>
      <c r="F45" s="261"/>
      <c r="G45" s="261"/>
      <c r="H45" s="261"/>
      <c r="I45" s="261"/>
      <c r="J45" s="261"/>
      <c r="K45" s="261"/>
      <c r="L45" s="261"/>
    </row>
  </sheetData>
  <sheetProtection algorithmName="SHA-512" hashValue="cGbkKzwVZS9ZEEyIK3m+kgQilIg2Kh/ACP+mdbvXIF6bcW+FfL5gtb3quKkUbWM7aVfZMX6LQXitouQmkyuDbQ==" saltValue="PLzvPfuczrGNvJkbgfzZKQ==" spinCount="100000" sheet="1" objects="1" scenarios="1"/>
  <mergeCells count="24">
    <mergeCell ref="B27:J27"/>
    <mergeCell ref="H29:I29"/>
    <mergeCell ref="A32:L32"/>
    <mergeCell ref="A33:L33"/>
    <mergeCell ref="A44:L44"/>
    <mergeCell ref="B26:J26"/>
    <mergeCell ref="B13:J13"/>
    <mergeCell ref="B14:J14"/>
    <mergeCell ref="B15:J15"/>
    <mergeCell ref="B16:J16"/>
    <mergeCell ref="B17:J17"/>
    <mergeCell ref="B19:J19"/>
    <mergeCell ref="B20:J20"/>
    <mergeCell ref="B22:J22"/>
    <mergeCell ref="B23:J23"/>
    <mergeCell ref="B24:J24"/>
    <mergeCell ref="B25:J25"/>
    <mergeCell ref="B12:J12"/>
    <mergeCell ref="A1:K1"/>
    <mergeCell ref="A5:E5"/>
    <mergeCell ref="F5:L5"/>
    <mergeCell ref="A9:K9"/>
    <mergeCell ref="B11:J11"/>
    <mergeCell ref="A3:I3"/>
  </mergeCells>
  <conditionalFormatting sqref="I42">
    <cfRule type="cellIs" dxfId="2" priority="1" operator="notEqual">
      <formula>$I$41</formula>
    </cfRule>
    <cfRule type="cellIs" dxfId="1" priority="2" operator="equal">
      <formula>$I$41</formula>
    </cfRule>
  </conditionalFormatting>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115"/>
  <sheetViews>
    <sheetView zoomScale="85" zoomScaleNormal="85" workbookViewId="0">
      <selection activeCell="J5" sqref="J5:L5"/>
    </sheetView>
  </sheetViews>
  <sheetFormatPr baseColWidth="10" defaultColWidth="11.42578125" defaultRowHeight="12.75" outlineLevelCol="1"/>
  <cols>
    <col min="1" max="1" width="10.7109375" style="300" customWidth="1"/>
    <col min="2" max="2" width="23.85546875" style="300" bestFit="1" customWidth="1"/>
    <col min="3" max="4" width="15.85546875" style="300" customWidth="1"/>
    <col min="5" max="5" width="16" style="300" customWidth="1"/>
    <col min="6" max="6" width="13.5703125" style="300" customWidth="1"/>
    <col min="7" max="7" width="22.42578125" style="300" bestFit="1" customWidth="1"/>
    <col min="8" max="8" width="13.140625" style="300" customWidth="1"/>
    <col min="9" max="9" width="22.140625" style="300" bestFit="1" customWidth="1"/>
    <col min="10" max="10" width="23.28515625" style="300" bestFit="1" customWidth="1"/>
    <col min="11" max="11" width="13.140625" style="300" customWidth="1"/>
    <col min="12" max="12" width="17.7109375" style="300" customWidth="1"/>
    <col min="13" max="13" width="11.42578125" style="300" customWidth="1"/>
    <col min="14" max="14" width="4.140625" style="300" customWidth="1"/>
    <col min="15" max="15" width="29.140625" style="300" hidden="1" customWidth="1" outlineLevel="1"/>
    <col min="16" max="16" width="11.85546875" style="300" hidden="1" customWidth="1" outlineLevel="1"/>
    <col min="17" max="17" width="9.5703125" style="300" hidden="1" customWidth="1" outlineLevel="1"/>
    <col min="18" max="18" width="9.5703125" style="300" customWidth="1" collapsed="1"/>
    <col min="19" max="19" width="9.5703125" style="300" customWidth="1"/>
    <col min="20" max="16384" width="11.42578125" style="300"/>
  </cols>
  <sheetData>
    <row r="1" spans="1:18" ht="57.75" customHeight="1">
      <c r="A1" s="677" t="s">
        <v>355</v>
      </c>
      <c r="B1" s="678"/>
      <c r="C1" s="678"/>
      <c r="D1" s="678"/>
      <c r="E1" s="678"/>
      <c r="F1" s="678"/>
      <c r="G1" s="678"/>
      <c r="H1" s="678"/>
      <c r="I1" s="678"/>
      <c r="J1" s="678"/>
      <c r="K1" s="678"/>
      <c r="L1" s="679"/>
    </row>
    <row r="2" spans="1:18">
      <c r="A2" s="301"/>
      <c r="B2" s="302"/>
      <c r="C2" s="302"/>
      <c r="D2" s="302"/>
      <c r="E2" s="302"/>
      <c r="F2" s="302"/>
      <c r="G2" s="302"/>
      <c r="H2" s="302"/>
      <c r="I2" s="302"/>
      <c r="J2" s="302"/>
      <c r="K2" s="302"/>
      <c r="L2" s="303"/>
    </row>
    <row r="3" spans="1:18">
      <c r="A3" s="304" t="s">
        <v>4</v>
      </c>
      <c r="B3" s="680" t="str">
        <f>'Quartale I-IV'!C5</f>
        <v>#KITA-NAME#</v>
      </c>
      <c r="C3" s="680"/>
      <c r="D3" s="680"/>
      <c r="E3" s="680"/>
      <c r="F3" s="680"/>
      <c r="G3" s="680"/>
      <c r="H3" s="680"/>
      <c r="I3" s="680"/>
      <c r="J3" s="305" t="s">
        <v>310</v>
      </c>
      <c r="K3" s="305"/>
      <c r="L3" s="306" t="str">
        <f>'Quartale I-IV'!K5:K5</f>
        <v>#KITA-NUMMER#</v>
      </c>
      <c r="O3" s="307"/>
    </row>
    <row r="4" spans="1:18">
      <c r="A4" s="301"/>
      <c r="B4" s="302"/>
      <c r="C4" s="302"/>
      <c r="D4" s="302"/>
      <c r="E4" s="302"/>
      <c r="F4" s="302"/>
      <c r="G4" s="302"/>
      <c r="H4" s="302"/>
      <c r="I4" s="302"/>
      <c r="J4" s="302"/>
      <c r="K4" s="302"/>
      <c r="L4" s="303"/>
      <c r="O4" s="307" t="s">
        <v>367</v>
      </c>
    </row>
    <row r="5" spans="1:18" ht="20.25" customHeight="1">
      <c r="A5" s="304" t="s">
        <v>7</v>
      </c>
      <c r="B5" s="680" t="str">
        <f>'Quartale I-IV'!C7</f>
        <v>#TRÄGER#</v>
      </c>
      <c r="C5" s="680"/>
      <c r="D5" s="680"/>
      <c r="E5" s="680"/>
      <c r="F5" s="680"/>
      <c r="G5" s="308"/>
      <c r="H5" s="308"/>
      <c r="J5" s="687" t="str">
        <f>'Quartale I-IV'!J7</f>
        <v>Stichtag 01.12.2024 (I. Quartal 2025)</v>
      </c>
      <c r="K5" s="688"/>
      <c r="L5" s="689"/>
    </row>
    <row r="6" spans="1:18" ht="13.5" thickBot="1">
      <c r="A6" s="309"/>
      <c r="B6" s="310"/>
      <c r="C6" s="310"/>
      <c r="D6" s="310"/>
      <c r="E6" s="310"/>
      <c r="F6" s="310"/>
      <c r="G6" s="310"/>
      <c r="H6" s="310"/>
      <c r="I6" s="310"/>
      <c r="J6" s="310"/>
      <c r="K6" s="310"/>
      <c r="L6" s="311"/>
      <c r="O6" s="307" t="s">
        <v>349</v>
      </c>
    </row>
    <row r="7" spans="1:18" ht="25.5" customHeight="1">
      <c r="A7" s="574" t="s">
        <v>11</v>
      </c>
      <c r="B7" s="575"/>
      <c r="C7" s="312" t="s">
        <v>21</v>
      </c>
      <c r="D7" s="587" t="s">
        <v>311</v>
      </c>
      <c r="E7" s="681" t="s">
        <v>312</v>
      </c>
      <c r="F7" s="459" t="s">
        <v>366</v>
      </c>
      <c r="G7" s="684" t="s">
        <v>313</v>
      </c>
      <c r="H7" s="313" t="s">
        <v>3</v>
      </c>
      <c r="I7" s="463" t="s">
        <v>314</v>
      </c>
      <c r="J7" s="684" t="s">
        <v>315</v>
      </c>
      <c r="K7" s="517"/>
      <c r="L7" s="513"/>
      <c r="O7" s="307" t="s">
        <v>368</v>
      </c>
    </row>
    <row r="8" spans="1:18">
      <c r="A8" s="576"/>
      <c r="B8" s="577"/>
      <c r="C8" s="314" t="s">
        <v>16</v>
      </c>
      <c r="D8" s="588"/>
      <c r="E8" s="682"/>
      <c r="F8" s="315" t="s">
        <v>16</v>
      </c>
      <c r="G8" s="685"/>
      <c r="H8" s="315" t="s">
        <v>16</v>
      </c>
      <c r="I8" s="464"/>
      <c r="J8" s="685"/>
      <c r="K8" s="475"/>
      <c r="L8" s="303"/>
    </row>
    <row r="9" spans="1:18" ht="13.5" thickBot="1">
      <c r="A9" s="576"/>
      <c r="B9" s="577"/>
      <c r="C9" s="316" t="s">
        <v>20</v>
      </c>
      <c r="D9" s="589"/>
      <c r="E9" s="683"/>
      <c r="F9" s="317" t="s">
        <v>20</v>
      </c>
      <c r="G9" s="686"/>
      <c r="H9" s="317" t="s">
        <v>20</v>
      </c>
      <c r="I9" s="465"/>
      <c r="J9" s="686"/>
      <c r="K9" s="475"/>
      <c r="L9" s="303"/>
    </row>
    <row r="10" spans="1:18" ht="13.5" thickTop="1">
      <c r="A10" s="318" t="s">
        <v>316</v>
      </c>
      <c r="B10" s="319"/>
      <c r="C10" s="320"/>
      <c r="D10" s="321"/>
      <c r="E10" s="321"/>
      <c r="F10" s="321"/>
      <c r="G10" s="321"/>
      <c r="H10" s="321"/>
      <c r="I10" s="321"/>
      <c r="J10" s="322"/>
      <c r="K10" s="518"/>
      <c r="L10" s="303"/>
      <c r="O10" s="323"/>
    </row>
    <row r="11" spans="1:18">
      <c r="A11" s="690" t="s">
        <v>317</v>
      </c>
      <c r="B11" s="691"/>
      <c r="C11" s="324">
        <f>'Quartale I-IV'!D16</f>
        <v>0</v>
      </c>
      <c r="D11" s="324">
        <f>'Quartale I-IV'!E16</f>
        <v>0</v>
      </c>
      <c r="E11" s="325">
        <f>'Quartale I-IV'!F16</f>
        <v>0</v>
      </c>
      <c r="F11" s="326">
        <f>'Quartale I-IV'!G16</f>
        <v>0</v>
      </c>
      <c r="G11" s="325">
        <f>'Quartale I-IV'!H16</f>
        <v>0</v>
      </c>
      <c r="H11" s="326">
        <f>'Quartale I-IV'!$J$16</f>
        <v>0</v>
      </c>
      <c r="I11" s="327">
        <f>'Quartale I-IV'!K16</f>
        <v>0</v>
      </c>
      <c r="J11" s="325">
        <f>'Quartale I-IV'!L16</f>
        <v>0</v>
      </c>
      <c r="K11" s="514"/>
      <c r="L11" s="303"/>
    </row>
    <row r="12" spans="1:18">
      <c r="A12" s="692" t="s">
        <v>318</v>
      </c>
      <c r="B12" s="693"/>
      <c r="C12" s="328">
        <f>'Quartale I-IV'!D24</f>
        <v>0</v>
      </c>
      <c r="D12" s="329">
        <f>'Quartale I-IV'!E24</f>
        <v>0</v>
      </c>
      <c r="E12" s="330">
        <f>'Quartale I-IV'!F24</f>
        <v>0</v>
      </c>
      <c r="F12" s="331">
        <f>'Quartale I-IV'!G24</f>
        <v>0</v>
      </c>
      <c r="G12" s="330">
        <f>'Quartale I-IV'!H24</f>
        <v>0</v>
      </c>
      <c r="H12" s="331">
        <f>'Quartale I-IV'!J24</f>
        <v>0</v>
      </c>
      <c r="I12" s="332">
        <f>'Quartale I-IV'!K24</f>
        <v>0</v>
      </c>
      <c r="J12" s="330">
        <f>'Quartale I-IV'!L24</f>
        <v>0</v>
      </c>
      <c r="K12" s="515"/>
      <c r="L12" s="303"/>
    </row>
    <row r="13" spans="1:18">
      <c r="A13" s="690" t="s">
        <v>319</v>
      </c>
      <c r="B13" s="691"/>
      <c r="C13" s="324">
        <f>'Quartale I-IV'!D25</f>
        <v>0</v>
      </c>
      <c r="D13" s="333">
        <f>'Quartale I-IV'!E25</f>
        <v>0</v>
      </c>
      <c r="E13" s="325">
        <f>'Quartale I-IV'!F25</f>
        <v>0</v>
      </c>
      <c r="F13" s="326">
        <f>'Quartale I-IV'!G25</f>
        <v>0</v>
      </c>
      <c r="G13" s="325">
        <f>'Quartale I-IV'!H25</f>
        <v>0</v>
      </c>
      <c r="H13" s="326">
        <f>'Quartale I-IV'!$J$25</f>
        <v>0</v>
      </c>
      <c r="I13" s="327">
        <f>'Quartale I-IV'!K25</f>
        <v>0</v>
      </c>
      <c r="J13" s="325">
        <f>'Quartale I-IV'!L25</f>
        <v>0</v>
      </c>
      <c r="K13" s="514"/>
      <c r="L13" s="303"/>
    </row>
    <row r="14" spans="1:18">
      <c r="A14" s="692" t="s">
        <v>318</v>
      </c>
      <c r="B14" s="693"/>
      <c r="C14" s="334">
        <f>'Quartale I-IV'!D33</f>
        <v>0</v>
      </c>
      <c r="D14" s="335">
        <f>'Quartale I-IV'!E33</f>
        <v>0</v>
      </c>
      <c r="E14" s="336">
        <f>'Quartale I-IV'!F33</f>
        <v>0</v>
      </c>
      <c r="F14" s="337">
        <f>'Quartale I-IV'!G33</f>
        <v>0</v>
      </c>
      <c r="G14" s="336">
        <f>'Quartale I-IV'!H33</f>
        <v>0</v>
      </c>
      <c r="H14" s="337">
        <f>'Quartale I-IV'!J33</f>
        <v>0</v>
      </c>
      <c r="I14" s="338">
        <f>'Quartale I-IV'!K33</f>
        <v>0</v>
      </c>
      <c r="J14" s="336">
        <f>'Quartale I-IV'!L33</f>
        <v>0</v>
      </c>
      <c r="K14" s="515"/>
      <c r="L14" s="303"/>
    </row>
    <row r="15" spans="1:18">
      <c r="A15" s="690" t="s">
        <v>46</v>
      </c>
      <c r="B15" s="691"/>
      <c r="C15" s="324">
        <f>'Quartale I-IV'!D34</f>
        <v>0</v>
      </c>
      <c r="D15" s="333">
        <f>'Quartale I-IV'!E34</f>
        <v>0</v>
      </c>
      <c r="E15" s="325">
        <f>'Quartale I-IV'!F34</f>
        <v>0</v>
      </c>
      <c r="F15" s="326">
        <f>'Quartale I-IV'!G34</f>
        <v>0</v>
      </c>
      <c r="G15" s="325">
        <f>'Quartale I-IV'!H34</f>
        <v>0</v>
      </c>
      <c r="H15" s="326">
        <f>'Quartale I-IV'!J34</f>
        <v>0</v>
      </c>
      <c r="I15" s="327">
        <f>'Quartale I-IV'!K34</f>
        <v>0</v>
      </c>
      <c r="J15" s="325">
        <f>'Quartale I-IV'!L34</f>
        <v>0</v>
      </c>
      <c r="K15" s="514"/>
      <c r="L15" s="303"/>
    </row>
    <row r="16" spans="1:18" ht="13.5" thickBot="1">
      <c r="A16" s="566" t="s">
        <v>47</v>
      </c>
      <c r="B16" s="567"/>
      <c r="C16" s="339">
        <f t="shared" ref="C16:D16" si="0">C11+C13+C15</f>
        <v>0</v>
      </c>
      <c r="D16" s="339">
        <f t="shared" si="0"/>
        <v>0</v>
      </c>
      <c r="E16" s="340">
        <f>E11+E13+E15</f>
        <v>0</v>
      </c>
      <c r="F16" s="341">
        <f>'Quartale I-IV'!G42</f>
        <v>0</v>
      </c>
      <c r="G16" s="340">
        <f>G11+G13+G15</f>
        <v>0</v>
      </c>
      <c r="H16" s="341">
        <f>H11+H13+H15</f>
        <v>0</v>
      </c>
      <c r="I16" s="341">
        <f>I11+I13+I15</f>
        <v>0</v>
      </c>
      <c r="J16" s="340">
        <f>J11+J13+J15</f>
        <v>0</v>
      </c>
      <c r="K16" s="516"/>
      <c r="L16" s="303"/>
      <c r="R16" s="342"/>
    </row>
    <row r="17" spans="1:12" ht="13.5" thickTop="1">
      <c r="A17" s="343" t="s">
        <v>320</v>
      </c>
      <c r="B17" s="344"/>
      <c r="C17" s="345"/>
      <c r="D17" s="345"/>
      <c r="E17" s="346"/>
      <c r="F17" s="345"/>
      <c r="G17" s="346"/>
      <c r="H17" s="345"/>
      <c r="I17" s="345"/>
      <c r="J17" s="347"/>
      <c r="K17" s="516"/>
      <c r="L17" s="303"/>
    </row>
    <row r="18" spans="1:12">
      <c r="A18" s="690" t="s">
        <v>317</v>
      </c>
      <c r="B18" s="691"/>
      <c r="C18" s="324">
        <f>'Quartale I-IV'!D44</f>
        <v>0</v>
      </c>
      <c r="D18" s="333">
        <f>'Quartale I-IV'!E44</f>
        <v>0</v>
      </c>
      <c r="E18" s="325">
        <f>'Quartale I-IV'!F44</f>
        <v>0</v>
      </c>
      <c r="F18" s="326">
        <f>'Quartale I-IV'!G44</f>
        <v>0</v>
      </c>
      <c r="G18" s="325">
        <f>'Quartale I-IV'!H44</f>
        <v>0</v>
      </c>
      <c r="H18" s="326">
        <f>'Quartale I-IV'!$J$44</f>
        <v>0</v>
      </c>
      <c r="I18" s="327">
        <f>'Quartale I-IV'!K44</f>
        <v>0</v>
      </c>
      <c r="J18" s="325">
        <f>'Quartale I-IV'!L44</f>
        <v>0</v>
      </c>
      <c r="K18" s="514"/>
      <c r="L18" s="303"/>
    </row>
    <row r="19" spans="1:12">
      <c r="A19" s="690" t="s">
        <v>319</v>
      </c>
      <c r="B19" s="691"/>
      <c r="C19" s="324">
        <f>'Quartale I-IV'!D51</f>
        <v>0</v>
      </c>
      <c r="D19" s="333">
        <f>'Quartale I-IV'!E51</f>
        <v>0</v>
      </c>
      <c r="E19" s="325">
        <f>'Quartale I-IV'!F51</f>
        <v>0</v>
      </c>
      <c r="F19" s="326">
        <f>'Quartale I-IV'!G51</f>
        <v>0</v>
      </c>
      <c r="G19" s="325">
        <f>'Quartale I-IV'!H51</f>
        <v>0</v>
      </c>
      <c r="H19" s="326">
        <f>'Quartale I-IV'!$J$51</f>
        <v>0</v>
      </c>
      <c r="I19" s="327">
        <f>'Quartale I-IV'!K51</f>
        <v>0</v>
      </c>
      <c r="J19" s="325">
        <f>'Quartale I-IV'!L51</f>
        <v>0</v>
      </c>
      <c r="K19" s="514"/>
      <c r="L19" s="303"/>
    </row>
    <row r="20" spans="1:12">
      <c r="A20" s="690" t="s">
        <v>46</v>
      </c>
      <c r="B20" s="691"/>
      <c r="C20" s="324">
        <f>'Quartale I-IV'!D58</f>
        <v>0</v>
      </c>
      <c r="D20" s="333">
        <f>'Quartale I-IV'!E58</f>
        <v>0</v>
      </c>
      <c r="E20" s="325">
        <f>'Quartale I-IV'!F58</f>
        <v>0</v>
      </c>
      <c r="F20" s="326">
        <f>'Quartale I-IV'!G58</f>
        <v>0</v>
      </c>
      <c r="G20" s="325">
        <f>'Quartale I-IV'!H58</f>
        <v>0</v>
      </c>
      <c r="H20" s="326">
        <f>'Quartale I-IV'!J58</f>
        <v>0</v>
      </c>
      <c r="I20" s="327">
        <f>'Quartale I-IV'!K58</f>
        <v>0</v>
      </c>
      <c r="J20" s="325">
        <f>'Quartale I-IV'!L58</f>
        <v>0</v>
      </c>
      <c r="K20" s="514"/>
      <c r="L20" s="303"/>
    </row>
    <row r="21" spans="1:12" ht="13.5" thickBot="1">
      <c r="A21" s="566" t="s">
        <v>52</v>
      </c>
      <c r="B21" s="567"/>
      <c r="C21" s="339">
        <f t="shared" ref="C21:E21" si="1">SUM(C18+C19+C20)</f>
        <v>0</v>
      </c>
      <c r="D21" s="339">
        <f t="shared" si="1"/>
        <v>0</v>
      </c>
      <c r="E21" s="340">
        <f t="shared" si="1"/>
        <v>0</v>
      </c>
      <c r="F21" s="341">
        <f>'Quartale I-IV'!G65</f>
        <v>0</v>
      </c>
      <c r="G21" s="340">
        <f>SUM(G18+G19+G20)</f>
        <v>0</v>
      </c>
      <c r="H21" s="341">
        <f>SUM(H18+H19+H20)</f>
        <v>0</v>
      </c>
      <c r="I21" s="341">
        <f>SUM(I18+I19+I20)</f>
        <v>0</v>
      </c>
      <c r="J21" s="340">
        <f>SUM(J18+J19+J20)</f>
        <v>0</v>
      </c>
      <c r="K21" s="516"/>
      <c r="L21" s="303"/>
    </row>
    <row r="22" spans="1:12" ht="14.25" thickTop="1" thickBot="1">
      <c r="A22" s="572" t="s">
        <v>321</v>
      </c>
      <c r="B22" s="573"/>
      <c r="C22" s="348">
        <f>C16+C21</f>
        <v>0</v>
      </c>
      <c r="D22" s="348">
        <f>D16+D21</f>
        <v>0</v>
      </c>
      <c r="E22" s="349"/>
      <c r="F22" s="350">
        <f>F16+F21</f>
        <v>0</v>
      </c>
      <c r="G22" s="460">
        <f>G21+G16</f>
        <v>0</v>
      </c>
      <c r="H22" s="351">
        <f>H16+H21</f>
        <v>0</v>
      </c>
      <c r="I22" s="348">
        <f>I21+I16</f>
        <v>0</v>
      </c>
      <c r="J22" s="352"/>
      <c r="K22" s="365"/>
      <c r="L22" s="303"/>
    </row>
    <row r="23" spans="1:12" ht="13.5" thickTop="1">
      <c r="A23" s="353"/>
      <c r="B23" s="354"/>
      <c r="C23" s="355"/>
      <c r="D23" s="355"/>
      <c r="E23" s="356"/>
      <c r="F23" s="355"/>
      <c r="G23" s="355"/>
      <c r="H23" s="355"/>
      <c r="I23" s="356"/>
      <c r="J23" s="355"/>
      <c r="K23" s="512"/>
      <c r="L23" s="362"/>
    </row>
    <row r="24" spans="1:12">
      <c r="A24" s="357" t="s">
        <v>322</v>
      </c>
      <c r="B24" s="358"/>
      <c r="C24" s="358"/>
      <c r="D24" s="358"/>
      <c r="E24" s="359"/>
      <c r="F24" s="359"/>
      <c r="G24" s="359"/>
      <c r="H24" s="359"/>
      <c r="I24" s="360">
        <f>'Quartale I-IV'!K91</f>
        <v>0</v>
      </c>
      <c r="J24" s="361"/>
      <c r="K24" s="361"/>
      <c r="L24" s="362"/>
    </row>
    <row r="25" spans="1:12">
      <c r="A25" s="695" t="s">
        <v>323</v>
      </c>
      <c r="B25" s="694"/>
      <c r="C25" s="694"/>
      <c r="D25" s="461"/>
      <c r="E25" s="359"/>
      <c r="F25" s="359"/>
      <c r="G25" s="359"/>
      <c r="H25" s="359"/>
      <c r="I25" s="363">
        <f>C22+F22+H22+D22+I22</f>
        <v>0</v>
      </c>
      <c r="J25" s="364" t="str">
        <f>IF(I25&gt;I24,"  Platzkapazität überschritten!","")</f>
        <v/>
      </c>
      <c r="K25" s="364"/>
      <c r="L25" s="362"/>
    </row>
    <row r="26" spans="1:12">
      <c r="A26" s="365"/>
      <c r="B26" s="361" t="s">
        <v>324</v>
      </c>
      <c r="C26" s="361"/>
      <c r="D26" s="361"/>
      <c r="E26" s="359"/>
      <c r="F26" s="359"/>
      <c r="G26" s="359"/>
      <c r="H26" s="359"/>
      <c r="I26" s="363">
        <f>C21+F21+H21+D21+I21</f>
        <v>0</v>
      </c>
      <c r="J26" s="361"/>
      <c r="K26" s="361"/>
      <c r="L26" s="362"/>
    </row>
    <row r="27" spans="1:12" ht="3" customHeight="1">
      <c r="A27" s="365"/>
      <c r="B27" s="361"/>
      <c r="C27" s="361"/>
      <c r="D27" s="361"/>
      <c r="E27" s="359"/>
      <c r="F27" s="359"/>
      <c r="G27" s="359"/>
      <c r="H27" s="359"/>
      <c r="I27" s="366"/>
      <c r="J27" s="361"/>
      <c r="K27" s="361"/>
      <c r="L27" s="362"/>
    </row>
    <row r="28" spans="1:12" ht="12.75" customHeight="1">
      <c r="A28" s="411" t="s">
        <v>161</v>
      </c>
      <c r="B28" s="412"/>
      <c r="C28" s="412"/>
      <c r="D28" s="412"/>
      <c r="E28" s="412"/>
      <c r="F28" s="412"/>
      <c r="G28" s="412"/>
      <c r="H28" s="412"/>
      <c r="I28" s="408"/>
      <c r="J28" s="408"/>
      <c r="K28" s="408"/>
      <c r="L28" s="413"/>
    </row>
    <row r="29" spans="1:12" ht="12.75" customHeight="1">
      <c r="A29" s="409"/>
      <c r="B29" s="408"/>
      <c r="C29" s="408"/>
      <c r="D29" s="408"/>
      <c r="E29" s="408"/>
      <c r="F29" s="408"/>
      <c r="G29" s="408"/>
      <c r="H29" s="408"/>
      <c r="I29" s="408"/>
      <c r="J29" s="408"/>
      <c r="K29" s="408"/>
      <c r="L29" s="413"/>
    </row>
    <row r="30" spans="1:12" ht="12.75" customHeight="1">
      <c r="A30" s="414" t="s">
        <v>155</v>
      </c>
      <c r="B30" s="415"/>
      <c r="C30" s="415"/>
      <c r="D30" s="415"/>
      <c r="E30" s="415"/>
      <c r="F30" s="408"/>
      <c r="G30" s="408"/>
      <c r="H30" s="408"/>
      <c r="I30" s="408"/>
      <c r="J30" s="408"/>
      <c r="K30" s="416">
        <f>'Quartale I-IV'!K98</f>
        <v>0</v>
      </c>
      <c r="L30" s="413"/>
    </row>
    <row r="31" spans="1:12" ht="12.75" customHeight="1">
      <c r="A31" s="414" t="s">
        <v>131</v>
      </c>
      <c r="B31" s="415"/>
      <c r="C31" s="415"/>
      <c r="D31" s="415"/>
      <c r="E31" s="415"/>
      <c r="F31" s="408"/>
      <c r="G31" s="417"/>
      <c r="H31" s="416">
        <f>'Quartale I-IV'!I99</f>
        <v>0</v>
      </c>
      <c r="I31" s="417"/>
      <c r="J31" s="417"/>
      <c r="K31" s="416">
        <f>'Quartale I-IV'!K99</f>
        <v>0</v>
      </c>
      <c r="L31" s="413"/>
    </row>
    <row r="32" spans="1:12" ht="12.75" customHeight="1">
      <c r="A32" s="414" t="s">
        <v>130</v>
      </c>
      <c r="B32" s="415"/>
      <c r="C32" s="415"/>
      <c r="D32" s="415"/>
      <c r="E32" s="415"/>
      <c r="F32" s="408"/>
      <c r="G32" s="417"/>
      <c r="H32" s="416">
        <f>'Quartale I-IV'!I100</f>
        <v>0</v>
      </c>
      <c r="I32" s="417"/>
      <c r="J32" s="417"/>
      <c r="K32" s="416">
        <f>'Quartale I-IV'!K100</f>
        <v>0</v>
      </c>
      <c r="L32" s="413"/>
    </row>
    <row r="33" spans="1:12" ht="12.75" customHeight="1">
      <c r="A33" s="704" t="s">
        <v>293</v>
      </c>
      <c r="B33" s="705"/>
      <c r="C33" s="705"/>
      <c r="D33" s="705"/>
      <c r="E33" s="705"/>
      <c r="F33" s="705"/>
      <c r="G33" s="705"/>
      <c r="H33" s="416">
        <f>'Quartale I-IV'!I101</f>
        <v>0</v>
      </c>
      <c r="I33" s="417"/>
      <c r="J33" s="417"/>
      <c r="K33" s="416">
        <f>'Quartale I-IV'!K101</f>
        <v>0</v>
      </c>
      <c r="L33" s="413"/>
    </row>
    <row r="34" spans="1:12" ht="12.75" customHeight="1">
      <c r="A34" s="409"/>
      <c r="B34" s="408"/>
      <c r="C34" s="408"/>
      <c r="D34" s="408"/>
      <c r="E34" s="408"/>
      <c r="F34" s="408"/>
      <c r="G34" s="408"/>
      <c r="H34" s="408"/>
      <c r="I34" s="408"/>
      <c r="J34" s="408"/>
      <c r="K34" s="408"/>
      <c r="L34" s="199"/>
    </row>
    <row r="35" spans="1:12" ht="12.75" customHeight="1">
      <c r="A35" s="414" t="s">
        <v>172</v>
      </c>
      <c r="B35" s="408"/>
      <c r="C35" s="408"/>
      <c r="D35" s="408"/>
      <c r="E35" s="408"/>
      <c r="F35" s="408"/>
      <c r="G35" s="408"/>
      <c r="H35" s="408"/>
      <c r="I35" s="408"/>
      <c r="J35" s="408"/>
      <c r="K35" s="416">
        <f>SUM(K30:K33)</f>
        <v>0</v>
      </c>
      <c r="L35" s="199"/>
    </row>
    <row r="36" spans="1:12" ht="12.75" customHeight="1">
      <c r="A36" s="409"/>
      <c r="B36" s="408"/>
      <c r="C36" s="408"/>
      <c r="D36" s="408"/>
      <c r="E36" s="408"/>
      <c r="F36" s="408"/>
      <c r="G36" s="408"/>
      <c r="H36" s="408"/>
      <c r="I36" s="408"/>
      <c r="J36" s="408"/>
      <c r="K36" s="418"/>
      <c r="L36" s="199"/>
    </row>
    <row r="37" spans="1:12" ht="12.75" customHeight="1">
      <c r="A37" s="706" t="s">
        <v>174</v>
      </c>
      <c r="B37" s="707"/>
      <c r="C37" s="707"/>
      <c r="D37" s="707"/>
      <c r="E37" s="707"/>
      <c r="F37" s="707"/>
      <c r="G37" s="707"/>
      <c r="H37" s="707"/>
      <c r="I37" s="707"/>
      <c r="J37" s="707"/>
      <c r="K37" s="707"/>
      <c r="L37" s="708"/>
    </row>
    <row r="38" spans="1:12" ht="12.75" customHeight="1">
      <c r="A38" s="409"/>
      <c r="B38" s="408"/>
      <c r="C38" s="408"/>
      <c r="D38" s="408"/>
      <c r="E38" s="408"/>
      <c r="F38" s="408"/>
      <c r="G38" s="408"/>
      <c r="H38" s="408"/>
      <c r="I38" s="408"/>
      <c r="J38" s="408"/>
      <c r="K38" s="408"/>
      <c r="L38" s="199"/>
    </row>
    <row r="39" spans="1:12" ht="12.75" customHeight="1">
      <c r="A39" s="411" t="s">
        <v>159</v>
      </c>
      <c r="B39" s="412"/>
      <c r="C39" s="412"/>
      <c r="D39" s="412"/>
      <c r="E39" s="412"/>
      <c r="F39" s="412"/>
      <c r="G39" s="412"/>
      <c r="H39" s="412"/>
      <c r="I39" s="408"/>
      <c r="J39" s="408"/>
      <c r="K39" s="408"/>
      <c r="L39" s="413"/>
    </row>
    <row r="40" spans="1:12" ht="12.75" customHeight="1">
      <c r="A40" s="419"/>
      <c r="B40" s="206"/>
      <c r="C40" s="206"/>
      <c r="D40" s="206"/>
      <c r="E40" s="206"/>
      <c r="F40" s="206"/>
      <c r="G40" s="206"/>
      <c r="H40" s="206"/>
      <c r="I40" s="206"/>
      <c r="J40" s="206"/>
      <c r="K40" s="206"/>
      <c r="L40" s="413"/>
    </row>
    <row r="41" spans="1:12" ht="12.75" customHeight="1">
      <c r="A41" s="414" t="s">
        <v>164</v>
      </c>
      <c r="B41" s="408"/>
      <c r="C41" s="408"/>
      <c r="D41" s="408"/>
      <c r="E41" s="408"/>
      <c r="F41" s="408"/>
      <c r="G41" s="408"/>
      <c r="H41" s="408"/>
      <c r="I41" s="408"/>
      <c r="J41" s="408"/>
      <c r="K41" s="408"/>
      <c r="L41" s="413"/>
    </row>
    <row r="42" spans="1:12" ht="12.75" customHeight="1">
      <c r="A42" s="414" t="s">
        <v>157</v>
      </c>
      <c r="B42" s="408"/>
      <c r="C42" s="408"/>
      <c r="D42" s="408"/>
      <c r="E42" s="408"/>
      <c r="F42" s="408"/>
      <c r="G42" s="408"/>
      <c r="H42" s="408"/>
      <c r="I42" s="408"/>
      <c r="J42" s="408"/>
      <c r="K42" s="408"/>
      <c r="L42" s="413"/>
    </row>
    <row r="43" spans="1:12" ht="12.75" customHeight="1">
      <c r="A43" s="409" t="s">
        <v>53</v>
      </c>
      <c r="B43" s="415"/>
      <c r="C43" s="415"/>
      <c r="D43" s="415"/>
      <c r="E43" s="415"/>
      <c r="F43" s="408"/>
      <c r="G43" s="408"/>
      <c r="H43" s="408"/>
      <c r="I43" s="408"/>
      <c r="J43" s="408"/>
      <c r="K43" s="416">
        <f>'Quartale I-IV'!K111</f>
        <v>0</v>
      </c>
      <c r="L43" s="420"/>
    </row>
    <row r="44" spans="1:12" ht="12.75" customHeight="1">
      <c r="A44" s="421"/>
      <c r="B44" s="422"/>
      <c r="C44" s="422"/>
      <c r="D44" s="422"/>
      <c r="E44" s="422"/>
      <c r="F44" s="206"/>
      <c r="G44" s="206"/>
      <c r="H44" s="206"/>
      <c r="I44" s="206"/>
      <c r="J44" s="206"/>
      <c r="K44" s="418"/>
      <c r="L44" s="420"/>
    </row>
    <row r="45" spans="1:12" ht="12.75" customHeight="1">
      <c r="A45" s="419" t="s">
        <v>165</v>
      </c>
      <c r="B45" s="422"/>
      <c r="C45" s="422"/>
      <c r="D45" s="422"/>
      <c r="E45" s="422"/>
      <c r="F45" s="206"/>
      <c r="G45" s="206"/>
      <c r="H45" s="206"/>
      <c r="I45" s="206"/>
      <c r="J45" s="206"/>
      <c r="K45" s="418"/>
      <c r="L45" s="420"/>
    </row>
    <row r="46" spans="1:12" ht="12.75" customHeight="1">
      <c r="A46" s="419" t="s">
        <v>158</v>
      </c>
      <c r="B46" s="422"/>
      <c r="C46" s="422"/>
      <c r="D46" s="422"/>
      <c r="E46" s="422"/>
      <c r="F46" s="206"/>
      <c r="G46" s="206"/>
      <c r="H46" s="206"/>
      <c r="I46" s="206"/>
      <c r="J46" s="206"/>
      <c r="K46" s="418"/>
      <c r="L46" s="420"/>
    </row>
    <row r="47" spans="1:12" ht="12.75" customHeight="1">
      <c r="A47" s="423" t="s">
        <v>54</v>
      </c>
      <c r="B47" s="417"/>
      <c r="C47" s="417"/>
      <c r="D47" s="417"/>
      <c r="E47" s="417"/>
      <c r="F47" s="424"/>
      <c r="G47" s="424"/>
      <c r="H47" s="424"/>
      <c r="I47" s="424"/>
      <c r="J47" s="408"/>
      <c r="K47" s="469">
        <f>'Quartale I-IV'!K115</f>
        <v>0</v>
      </c>
      <c r="L47" s="425"/>
    </row>
    <row r="48" spans="1:12" ht="12.75" customHeight="1">
      <c r="A48" s="423" t="s">
        <v>55</v>
      </c>
      <c r="B48" s="417"/>
      <c r="C48" s="417"/>
      <c r="D48" s="417"/>
      <c r="E48" s="417"/>
      <c r="F48" s="424"/>
      <c r="G48" s="424"/>
      <c r="H48" s="424"/>
      <c r="I48" s="424"/>
      <c r="J48" s="408"/>
      <c r="K48" s="469">
        <f>'Quartale I-IV'!K116</f>
        <v>0</v>
      </c>
      <c r="L48" s="426"/>
    </row>
    <row r="49" spans="1:17" ht="12.75" customHeight="1">
      <c r="A49" s="423" t="s">
        <v>57</v>
      </c>
      <c r="B49" s="417"/>
      <c r="C49" s="417"/>
      <c r="D49" s="417"/>
      <c r="E49" s="417"/>
      <c r="F49" s="424"/>
      <c r="G49" s="424"/>
      <c r="H49" s="424"/>
      <c r="I49" s="424"/>
      <c r="J49" s="408"/>
      <c r="K49" s="469">
        <f>'Quartale I-IV'!K117</f>
        <v>0</v>
      </c>
      <c r="L49" s="285"/>
    </row>
    <row r="50" spans="1:17" ht="12.75" customHeight="1">
      <c r="A50" s="427"/>
      <c r="B50" s="428"/>
      <c r="C50" s="428"/>
      <c r="D50" s="428"/>
      <c r="E50" s="428"/>
      <c r="F50" s="429"/>
      <c r="G50" s="429"/>
      <c r="H50" s="429"/>
      <c r="I50" s="429"/>
      <c r="J50" s="206"/>
      <c r="K50" s="418"/>
      <c r="L50" s="285"/>
      <c r="M50" s="307"/>
      <c r="N50" s="307"/>
    </row>
    <row r="51" spans="1:17" ht="12.75" customHeight="1">
      <c r="A51" s="154" t="s">
        <v>156</v>
      </c>
      <c r="B51" s="428"/>
      <c r="C51" s="428"/>
      <c r="D51" s="428"/>
      <c r="E51" s="428"/>
      <c r="F51" s="429"/>
      <c r="G51" s="429"/>
      <c r="H51" s="429"/>
      <c r="I51" s="429"/>
      <c r="J51" s="206"/>
      <c r="K51" s="418"/>
      <c r="L51" s="285"/>
    </row>
    <row r="52" spans="1:17" ht="12.75" customHeight="1">
      <c r="A52" s="423" t="s">
        <v>56</v>
      </c>
      <c r="B52" s="430"/>
      <c r="C52" s="417"/>
      <c r="D52" s="417"/>
      <c r="E52" s="417"/>
      <c r="F52" s="431"/>
      <c r="G52" s="431"/>
      <c r="H52" s="431"/>
      <c r="I52" s="431"/>
      <c r="J52" s="408"/>
      <c r="K52" s="432">
        <f>'Quartale I-IV'!K120</f>
        <v>0</v>
      </c>
      <c r="L52" s="433"/>
    </row>
    <row r="53" spans="1:17" ht="12.75" customHeight="1">
      <c r="A53" s="423" t="s">
        <v>58</v>
      </c>
      <c r="B53" s="430"/>
      <c r="C53" s="417"/>
      <c r="D53" s="417"/>
      <c r="E53" s="417"/>
      <c r="F53" s="431"/>
      <c r="G53" s="431"/>
      <c r="H53" s="431"/>
      <c r="I53" s="431"/>
      <c r="J53" s="408"/>
      <c r="K53" s="432">
        <f>'Quartale I-IV'!K121</f>
        <v>0</v>
      </c>
      <c r="L53" s="433"/>
    </row>
    <row r="54" spans="1:17" ht="12.75" customHeight="1">
      <c r="A54" s="423"/>
      <c r="B54" s="430"/>
      <c r="C54" s="417"/>
      <c r="D54" s="417"/>
      <c r="E54" s="417"/>
      <c r="F54" s="431"/>
      <c r="G54" s="431"/>
      <c r="H54" s="431"/>
      <c r="I54" s="431"/>
      <c r="J54" s="408"/>
      <c r="K54" s="418"/>
      <c r="L54" s="420"/>
      <c r="O54" s="367" t="s">
        <v>325</v>
      </c>
      <c r="P54" s="367" t="s">
        <v>326</v>
      </c>
      <c r="Q54" s="367" t="s">
        <v>327</v>
      </c>
    </row>
    <row r="55" spans="1:17" ht="12.75" customHeight="1">
      <c r="A55" s="154" t="s">
        <v>162</v>
      </c>
      <c r="B55" s="428"/>
      <c r="C55" s="428"/>
      <c r="D55" s="428"/>
      <c r="E55" s="428"/>
      <c r="F55" s="429"/>
      <c r="G55" s="429"/>
      <c r="H55" s="429"/>
      <c r="I55" s="429"/>
      <c r="J55" s="206"/>
      <c r="K55" s="418"/>
      <c r="L55" s="285"/>
      <c r="O55" s="367"/>
      <c r="P55" s="367"/>
      <c r="Q55" s="367"/>
    </row>
    <row r="56" spans="1:17" ht="12.75" customHeight="1">
      <c r="A56" s="427" t="s">
        <v>163</v>
      </c>
      <c r="B56" s="428"/>
      <c r="C56" s="428"/>
      <c r="D56" s="428"/>
      <c r="E56" s="428"/>
      <c r="F56" s="429"/>
      <c r="G56" s="429"/>
      <c r="H56" s="429"/>
      <c r="I56" s="429"/>
      <c r="J56" s="206"/>
      <c r="K56" s="432">
        <f>'Quartale I-IV'!K124</f>
        <v>0</v>
      </c>
      <c r="L56" s="285"/>
      <c r="O56" s="368">
        <f>'[1]Quartale I-IV'!$R$84</f>
        <v>1</v>
      </c>
      <c r="P56" s="368">
        <f>'[1]Quartale I-IV'!$R$86</f>
        <v>0</v>
      </c>
      <c r="Q56" s="369">
        <f>'[1]Quartale I-IV'!$L$94</f>
        <v>0</v>
      </c>
    </row>
    <row r="57" spans="1:17" ht="12.75" customHeight="1">
      <c r="A57" s="427"/>
      <c r="B57" s="428"/>
      <c r="C57" s="428"/>
      <c r="D57" s="428"/>
      <c r="E57" s="428"/>
      <c r="F57" s="429"/>
      <c r="G57" s="429"/>
      <c r="H57" s="429"/>
      <c r="I57" s="429"/>
      <c r="J57" s="206"/>
      <c r="K57" s="418"/>
      <c r="L57" s="285"/>
    </row>
    <row r="58" spans="1:17" ht="12.75" customHeight="1">
      <c r="A58" s="411" t="s">
        <v>160</v>
      </c>
      <c r="B58" s="412"/>
      <c r="C58" s="412"/>
      <c r="D58" s="412"/>
      <c r="E58" s="412"/>
      <c r="F58" s="412"/>
      <c r="G58" s="412"/>
      <c r="H58" s="412"/>
      <c r="I58" s="429"/>
      <c r="J58" s="206"/>
      <c r="K58" s="418"/>
      <c r="L58" s="285"/>
    </row>
    <row r="59" spans="1:17" ht="12.75" customHeight="1">
      <c r="A59" s="409"/>
      <c r="B59" s="408"/>
      <c r="C59" s="408"/>
      <c r="D59" s="408"/>
      <c r="E59" s="408"/>
      <c r="F59" s="408"/>
      <c r="G59" s="408"/>
      <c r="H59" s="408"/>
      <c r="I59" s="408"/>
      <c r="J59" s="408"/>
      <c r="K59" s="408"/>
      <c r="L59" s="413"/>
    </row>
    <row r="60" spans="1:17" ht="12.75" customHeight="1">
      <c r="A60" s="414" t="s">
        <v>166</v>
      </c>
      <c r="B60" s="408"/>
      <c r="C60" s="408"/>
      <c r="D60" s="408"/>
      <c r="E60" s="408"/>
      <c r="F60" s="408"/>
      <c r="G60" s="408"/>
      <c r="H60" s="408"/>
      <c r="I60" s="408"/>
      <c r="J60" s="408"/>
      <c r="K60" s="410"/>
      <c r="L60" s="413"/>
    </row>
    <row r="61" spans="1:17" ht="12.75" customHeight="1">
      <c r="A61" s="423" t="s">
        <v>167</v>
      </c>
      <c r="B61" s="430"/>
      <c r="C61" s="417"/>
      <c r="D61" s="417"/>
      <c r="E61" s="417"/>
      <c r="F61" s="431"/>
      <c r="G61" s="431"/>
      <c r="H61" s="431"/>
      <c r="I61" s="431"/>
      <c r="J61" s="408"/>
      <c r="K61" s="434">
        <f>'Quartale I-IV'!K130</f>
        <v>6.25E-2</v>
      </c>
      <c r="L61" s="435"/>
    </row>
    <row r="62" spans="1:17" ht="12.75" customHeight="1">
      <c r="A62" s="436" t="s">
        <v>343</v>
      </c>
      <c r="B62" s="408"/>
      <c r="C62" s="408"/>
      <c r="D62" s="408"/>
      <c r="E62" s="408"/>
      <c r="F62" s="408"/>
      <c r="G62" s="408"/>
      <c r="H62" s="408"/>
      <c r="I62" s="408"/>
      <c r="J62" s="408"/>
      <c r="K62" s="434">
        <f>'Quartale I-IV'!K131</f>
        <v>0</v>
      </c>
      <c r="L62" s="420"/>
    </row>
    <row r="63" spans="1:17" ht="12.75" customHeight="1">
      <c r="A63" s="409"/>
      <c r="B63" s="428"/>
      <c r="C63" s="428"/>
      <c r="D63" s="428"/>
      <c r="E63" s="428"/>
      <c r="F63" s="428"/>
      <c r="G63" s="438"/>
      <c r="H63" s="438"/>
      <c r="I63" s="438"/>
      <c r="J63" s="439"/>
      <c r="K63" s="439"/>
      <c r="L63" s="440"/>
    </row>
    <row r="64" spans="1:17" ht="12.75" customHeight="1">
      <c r="A64" s="154" t="s">
        <v>168</v>
      </c>
      <c r="B64" s="428"/>
      <c r="C64" s="428"/>
      <c r="D64" s="428"/>
      <c r="E64" s="428"/>
      <c r="F64" s="428"/>
      <c r="G64" s="438"/>
      <c r="H64" s="438"/>
      <c r="I64" s="438"/>
      <c r="J64" s="439"/>
      <c r="K64" s="439"/>
      <c r="L64" s="440"/>
    </row>
    <row r="65" spans="1:12" ht="12.75" customHeight="1">
      <c r="A65" s="706" t="s">
        <v>286</v>
      </c>
      <c r="B65" s="707"/>
      <c r="C65" s="707"/>
      <c r="D65" s="707"/>
      <c r="E65" s="707"/>
      <c r="F65" s="707"/>
      <c r="G65" s="438"/>
      <c r="H65" s="438"/>
      <c r="I65" s="438"/>
      <c r="J65" s="408"/>
      <c r="K65" s="437">
        <f>'Quartale I-IV'!K134</f>
        <v>0</v>
      </c>
      <c r="L65" s="285"/>
    </row>
    <row r="66" spans="1:12" ht="12.75" customHeight="1">
      <c r="A66" s="409"/>
      <c r="B66" s="408"/>
      <c r="C66" s="408"/>
      <c r="D66" s="408"/>
      <c r="E66" s="408"/>
      <c r="F66" s="408"/>
      <c r="G66" s="408"/>
      <c r="H66" s="408"/>
      <c r="I66" s="408"/>
      <c r="J66" s="408"/>
      <c r="K66" s="408"/>
      <c r="L66" s="199"/>
    </row>
    <row r="67" spans="1:12" ht="12.75" customHeight="1">
      <c r="A67" s="709" t="s">
        <v>61</v>
      </c>
      <c r="B67" s="710"/>
      <c r="C67" s="710"/>
      <c r="D67" s="710"/>
      <c r="E67" s="710"/>
      <c r="F67" s="710"/>
      <c r="G67" s="710"/>
      <c r="H67" s="710"/>
      <c r="I67" s="710"/>
      <c r="J67" s="710"/>
      <c r="K67" s="710"/>
      <c r="L67" s="199"/>
    </row>
    <row r="68" spans="1:12" ht="12.75" customHeight="1">
      <c r="A68" s="409"/>
      <c r="B68" s="408"/>
      <c r="C68" s="408"/>
      <c r="D68" s="408"/>
      <c r="E68" s="408"/>
      <c r="F68" s="408"/>
      <c r="G68" s="408"/>
      <c r="H68" s="408"/>
      <c r="I68" s="408"/>
      <c r="J68" s="408"/>
      <c r="K68" s="408"/>
      <c r="L68" s="199"/>
    </row>
    <row r="69" spans="1:12" ht="12.75" customHeight="1">
      <c r="A69" s="411" t="s">
        <v>169</v>
      </c>
      <c r="B69" s="412"/>
      <c r="C69" s="412"/>
      <c r="D69" s="412"/>
      <c r="E69" s="412"/>
      <c r="F69" s="412"/>
      <c r="G69" s="412"/>
      <c r="H69" s="412"/>
      <c r="I69" s="408"/>
      <c r="J69" s="408"/>
      <c r="K69" s="408"/>
      <c r="L69" s="199"/>
    </row>
    <row r="70" spans="1:12" ht="12.75" customHeight="1">
      <c r="A70" s="441"/>
      <c r="B70" s="430"/>
      <c r="C70" s="417"/>
      <c r="D70" s="417"/>
      <c r="E70" s="417"/>
      <c r="F70" s="431"/>
      <c r="G70" s="431"/>
      <c r="H70" s="431"/>
      <c r="I70" s="431"/>
      <c r="J70" s="408"/>
      <c r="K70" s="408"/>
      <c r="L70" s="285"/>
    </row>
    <row r="71" spans="1:12" ht="12.75" customHeight="1">
      <c r="A71" s="423" t="s">
        <v>283</v>
      </c>
      <c r="B71" s="442"/>
      <c r="C71" s="443"/>
      <c r="D71" s="443"/>
      <c r="E71" s="443"/>
      <c r="F71" s="444"/>
      <c r="G71" s="444"/>
      <c r="H71" s="444"/>
      <c r="I71" s="444"/>
      <c r="J71" s="445"/>
      <c r="K71" s="416">
        <f>'Quartale I-IV'!K141</f>
        <v>0</v>
      </c>
      <c r="L71" s="446"/>
    </row>
    <row r="72" spans="1:12" ht="12.75" customHeight="1">
      <c r="A72" s="436" t="s">
        <v>170</v>
      </c>
      <c r="B72" s="430"/>
      <c r="C72" s="417"/>
      <c r="D72" s="417"/>
      <c r="E72" s="417"/>
      <c r="F72" s="431"/>
      <c r="G72" s="431"/>
      <c r="H72" s="431"/>
      <c r="I72" s="431"/>
      <c r="J72" s="408"/>
      <c r="K72" s="416">
        <f>'Quartale I-IV'!K142</f>
        <v>0</v>
      </c>
      <c r="L72" s="447"/>
    </row>
    <row r="73" spans="1:12" ht="12.75" customHeight="1">
      <c r="A73" s="427" t="s">
        <v>173</v>
      </c>
      <c r="B73" s="428"/>
      <c r="C73" s="428"/>
      <c r="D73" s="417"/>
      <c r="E73" s="417"/>
      <c r="F73" s="431"/>
      <c r="G73" s="431"/>
      <c r="H73" s="431"/>
      <c r="I73" s="431"/>
      <c r="J73" s="408"/>
      <c r="K73" s="416">
        <f>'Quartale I-IV'!K143</f>
        <v>0</v>
      </c>
      <c r="L73" s="448"/>
    </row>
    <row r="74" spans="1:12" ht="12.75" customHeight="1">
      <c r="A74" s="92"/>
      <c r="B74" s="430"/>
      <c r="C74" s="417"/>
      <c r="D74" s="417"/>
      <c r="E74" s="417"/>
      <c r="F74" s="431"/>
      <c r="G74" s="431"/>
      <c r="H74" s="431"/>
      <c r="I74" s="431"/>
      <c r="J74" s="408"/>
      <c r="K74" s="408"/>
      <c r="L74" s="448"/>
    </row>
    <row r="75" spans="1:12" ht="12.75" customHeight="1">
      <c r="A75" s="411" t="s">
        <v>171</v>
      </c>
      <c r="B75" s="412"/>
      <c r="C75" s="412"/>
      <c r="D75" s="412"/>
      <c r="E75" s="412"/>
      <c r="F75" s="412"/>
      <c r="G75" s="412"/>
      <c r="H75" s="412"/>
      <c r="I75" s="431"/>
      <c r="J75" s="408"/>
      <c r="K75" s="408"/>
      <c r="L75" s="448"/>
    </row>
    <row r="76" spans="1:12" ht="12.75" customHeight="1">
      <c r="A76" s="92"/>
      <c r="B76" s="430"/>
      <c r="C76" s="417"/>
      <c r="D76" s="417"/>
      <c r="E76" s="417"/>
      <c r="F76" s="431"/>
      <c r="G76" s="431"/>
      <c r="H76" s="431"/>
      <c r="I76" s="431"/>
      <c r="J76" s="408"/>
      <c r="K76" s="408"/>
      <c r="L76" s="448"/>
    </row>
    <row r="77" spans="1:12" ht="12.75" customHeight="1">
      <c r="A77" s="436" t="s">
        <v>59</v>
      </c>
      <c r="B77" s="430"/>
      <c r="C77" s="417"/>
      <c r="D77" s="417"/>
      <c r="E77" s="417"/>
      <c r="F77" s="431"/>
      <c r="G77" s="431"/>
      <c r="H77" s="431"/>
      <c r="I77" s="431"/>
      <c r="J77" s="408"/>
      <c r="K77" s="432">
        <f>E16+G16+J16</f>
        <v>0</v>
      </c>
      <c r="L77" s="447"/>
    </row>
    <row r="78" spans="1:12" ht="12.75" customHeight="1">
      <c r="A78" s="409"/>
      <c r="B78" s="408"/>
      <c r="C78" s="408"/>
      <c r="D78" s="408"/>
      <c r="E78" s="408"/>
      <c r="F78" s="408"/>
      <c r="G78" s="408"/>
      <c r="H78" s="408"/>
      <c r="I78" s="450">
        <f>K73-K77</f>
        <v>0</v>
      </c>
      <c r="J78" s="408"/>
      <c r="K78" s="359"/>
      <c r="L78" s="446"/>
    </row>
    <row r="79" spans="1:12" ht="12.75" customHeight="1">
      <c r="A79" s="409" t="s">
        <v>345</v>
      </c>
      <c r="B79" s="408"/>
      <c r="C79" s="408"/>
      <c r="D79" s="408"/>
      <c r="E79" s="408"/>
      <c r="F79" s="408"/>
      <c r="G79" s="408"/>
      <c r="H79" s="408"/>
      <c r="I79" s="408"/>
      <c r="J79" s="408"/>
      <c r="K79" s="408"/>
      <c r="L79" s="446"/>
    </row>
    <row r="80" spans="1:12" ht="15.75" customHeight="1">
      <c r="A80" s="365" t="s">
        <v>328</v>
      </c>
      <c r="B80" s="361"/>
      <c r="C80" s="361"/>
      <c r="D80" s="361"/>
      <c r="E80" s="361"/>
      <c r="F80" s="361"/>
      <c r="G80" s="361"/>
      <c r="H80" s="361"/>
      <c r="I80" s="370">
        <f>'Quartale I-IV'!K150</f>
        <v>0</v>
      </c>
      <c r="J80" s="361"/>
      <c r="K80" s="361"/>
      <c r="L80" s="362"/>
    </row>
    <row r="81" spans="1:24">
      <c r="A81" s="365" t="s">
        <v>329</v>
      </c>
      <c r="B81" s="361"/>
      <c r="C81" s="361"/>
      <c r="D81" s="361"/>
      <c r="E81" s="361"/>
      <c r="F81" s="361"/>
      <c r="G81" s="361"/>
      <c r="H81" s="361"/>
      <c r="I81" s="371">
        <v>0</v>
      </c>
      <c r="J81" s="372" t="s">
        <v>330</v>
      </c>
      <c r="K81" s="372"/>
      <c r="L81" s="362"/>
    </row>
    <row r="82" spans="1:24">
      <c r="A82" s="365"/>
      <c r="B82" s="361"/>
      <c r="C82" s="361"/>
      <c r="D82" s="361"/>
      <c r="E82" s="361"/>
      <c r="F82" s="361"/>
      <c r="G82" s="361"/>
      <c r="H82" s="361"/>
      <c r="I82" s="470"/>
      <c r="J82" s="372"/>
      <c r="K82" s="372"/>
      <c r="L82" s="362"/>
    </row>
    <row r="83" spans="1:24" ht="14.25" customHeight="1">
      <c r="A83" s="365" t="s">
        <v>331</v>
      </c>
      <c r="B83" s="361"/>
      <c r="C83" s="373"/>
      <c r="D83" s="373"/>
      <c r="E83" s="696"/>
      <c r="F83" s="696"/>
      <c r="G83" s="696"/>
      <c r="H83" s="696"/>
      <c r="I83" s="696"/>
      <c r="J83" s="696"/>
      <c r="K83" s="696"/>
      <c r="L83" s="697"/>
    </row>
    <row r="84" spans="1:24" ht="50.25" customHeight="1">
      <c r="A84" s="374" t="s">
        <v>332</v>
      </c>
      <c r="B84" s="375"/>
      <c r="C84" s="376" t="s">
        <v>333</v>
      </c>
      <c r="D84" s="376"/>
      <c r="E84" s="377" t="s">
        <v>334</v>
      </c>
      <c r="F84" s="377" t="s">
        <v>335</v>
      </c>
      <c r="G84" s="377"/>
      <c r="H84" s="377"/>
      <c r="I84" s="376" t="s">
        <v>336</v>
      </c>
      <c r="J84" s="376" t="s">
        <v>337</v>
      </c>
      <c r="K84" s="378"/>
      <c r="L84" s="379" t="s">
        <v>338</v>
      </c>
    </row>
    <row r="85" spans="1:24">
      <c r="A85" s="698" t="s">
        <v>339</v>
      </c>
      <c r="B85" s="699"/>
      <c r="C85" s="380" t="e">
        <f>ROUND(E16/(E16+G16+J16)%,4)</f>
        <v>#DIV/0!</v>
      </c>
      <c r="D85" s="380"/>
      <c r="E85" s="381">
        <f>E16</f>
        <v>0</v>
      </c>
      <c r="F85" s="380" t="e">
        <f>IF($I$78&gt;0,0,ABS(ROUND($I$78*C85%,3)))</f>
        <v>#DIV/0!</v>
      </c>
      <c r="G85" s="380"/>
      <c r="H85" s="380"/>
      <c r="I85" s="381" t="e">
        <f>E85-F85</f>
        <v>#DIV/0!</v>
      </c>
      <c r="J85" s="382">
        <v>90.3</v>
      </c>
      <c r="K85" s="383"/>
      <c r="L85" s="384" t="e">
        <f>ROUND(I85*$I$80*J85%,2)</f>
        <v>#DIV/0!</v>
      </c>
    </row>
    <row r="86" spans="1:24" ht="15" customHeight="1">
      <c r="A86" s="700" t="str">
        <f>IF(I63&lt;0,"","3 Jahre bis Schuleintritt")</f>
        <v>3 Jahre bis Schuleintritt</v>
      </c>
      <c r="B86" s="701"/>
      <c r="C86" s="385" t="e">
        <f>ROUND(G16/(E16+G16+J16)%,4)</f>
        <v>#DIV/0!</v>
      </c>
      <c r="D86" s="385"/>
      <c r="E86" s="386">
        <f>G16</f>
        <v>0</v>
      </c>
      <c r="F86" s="385" t="e">
        <f>IF($I$78&gt;0,0,ABS(ROUND($I$78*C86%,3)))</f>
        <v>#DIV/0!</v>
      </c>
      <c r="G86" s="385"/>
      <c r="H86" s="385"/>
      <c r="I86" s="386" t="e">
        <f>E86-F86</f>
        <v>#DIV/0!</v>
      </c>
      <c r="J86" s="387">
        <v>87.6</v>
      </c>
      <c r="K86" s="388"/>
      <c r="L86" s="389" t="e">
        <f>ROUND(I86*$I$80*J86%,2)</f>
        <v>#DIV/0!</v>
      </c>
    </row>
    <row r="87" spans="1:24" ht="15.75" customHeight="1">
      <c r="A87" s="702" t="s">
        <v>340</v>
      </c>
      <c r="B87" s="703"/>
      <c r="C87" s="390" t="e">
        <f>ROUND(J16/(E16+G16+J16)%,4)</f>
        <v>#DIV/0!</v>
      </c>
      <c r="D87" s="390"/>
      <c r="E87" s="391">
        <f>J16</f>
        <v>0</v>
      </c>
      <c r="F87" s="390" t="e">
        <f>IF($I$78&gt;0,0,ABS(ROUND($I$78*C87%,3)))</f>
        <v>#DIV/0!</v>
      </c>
      <c r="G87" s="390"/>
      <c r="H87" s="390"/>
      <c r="I87" s="391" t="e">
        <f>E87-F87</f>
        <v>#DIV/0!</v>
      </c>
      <c r="J87" s="392">
        <v>84</v>
      </c>
      <c r="K87" s="393"/>
      <c r="L87" s="394" t="e">
        <f>ROUND(I87*$I$80*J87%,2)</f>
        <v>#DIV/0!</v>
      </c>
    </row>
    <row r="88" spans="1:24">
      <c r="A88" s="462"/>
      <c r="B88" s="461"/>
      <c r="C88" s="361"/>
      <c r="D88" s="361"/>
      <c r="E88" s="395"/>
      <c r="F88" s="396" t="s">
        <v>341</v>
      </c>
      <c r="G88" s="396"/>
      <c r="H88" s="396"/>
      <c r="I88" s="397"/>
      <c r="J88" s="398"/>
      <c r="K88" s="399"/>
      <c r="L88" s="400">
        <f>K52*I80*3</f>
        <v>0</v>
      </c>
    </row>
    <row r="89" spans="1:24">
      <c r="A89" s="365"/>
      <c r="B89" s="361"/>
      <c r="C89" s="361"/>
      <c r="D89" s="361"/>
      <c r="E89" s="361"/>
      <c r="F89" s="694" t="str">
        <f>IF(I63&lt;0,"","Zuschuss Erzieher im Monat")</f>
        <v>Zuschuss Erzieher im Monat</v>
      </c>
      <c r="G89" s="694"/>
      <c r="H89" s="694"/>
      <c r="I89" s="694"/>
      <c r="J89" s="694"/>
      <c r="K89" s="461"/>
      <c r="L89" s="401" t="e">
        <f>SUM(L85:L87)</f>
        <v>#DIV/0!</v>
      </c>
    </row>
    <row r="90" spans="1:24">
      <c r="A90" s="365"/>
      <c r="B90" s="361"/>
      <c r="C90" s="361"/>
      <c r="D90" s="361"/>
      <c r="E90" s="361"/>
      <c r="F90" s="694" t="str">
        <f>IF(I63&lt;0,"","Zuschuss Erzieher Quartal")</f>
        <v>Zuschuss Erzieher Quartal</v>
      </c>
      <c r="G90" s="694"/>
      <c r="H90" s="694"/>
      <c r="I90" s="694"/>
      <c r="J90" s="694"/>
      <c r="K90" s="461"/>
      <c r="L90" s="400" t="e">
        <f>L89*3</f>
        <v>#DIV/0!</v>
      </c>
    </row>
    <row r="91" spans="1:24" ht="15" customHeight="1">
      <c r="A91" s="365"/>
      <c r="B91" s="361"/>
      <c r="C91" s="361"/>
      <c r="D91" s="361"/>
      <c r="E91" s="361"/>
      <c r="F91" s="449" t="s">
        <v>344</v>
      </c>
      <c r="G91" s="461"/>
      <c r="H91" s="461"/>
      <c r="I91" s="461"/>
      <c r="J91" s="461"/>
      <c r="K91" s="461"/>
      <c r="L91" s="400">
        <f>ROUND(I80*K62*3*0.85,2)</f>
        <v>0</v>
      </c>
    </row>
    <row r="92" spans="1:24">
      <c r="A92" s="365"/>
      <c r="B92" s="361"/>
      <c r="C92" s="361"/>
      <c r="D92" s="361"/>
      <c r="E92" s="361"/>
      <c r="F92" s="694" t="s">
        <v>342</v>
      </c>
      <c r="G92" s="694"/>
      <c r="H92" s="694"/>
      <c r="I92" s="694"/>
      <c r="J92" s="694"/>
      <c r="K92" s="461"/>
      <c r="L92" s="400">
        <f>K61*I81*3</f>
        <v>0</v>
      </c>
    </row>
    <row r="93" spans="1:24" ht="13.5" thickBot="1">
      <c r="A93" s="452" t="str">
        <f>IF(I63&lt;0,"","Bemerkung: Auf Grund von Rundungen können geringe Abweichungen zur maschinellen Berechnung auftreten!")</f>
        <v>Bemerkung: Auf Grund von Rundungen können geringe Abweichungen zur maschinellen Berechnung auftreten!</v>
      </c>
      <c r="B93" s="361"/>
      <c r="C93" s="361"/>
      <c r="D93" s="361"/>
      <c r="E93" s="361"/>
      <c r="F93" s="358" t="str">
        <f>IF(I63&lt;0,"","Gesamtzuschuss Leiter + Erzieher + Asyl-Kd.")</f>
        <v>Gesamtzuschuss Leiter + Erzieher + Asyl-Kd.</v>
      </c>
      <c r="G93" s="358"/>
      <c r="H93" s="358"/>
      <c r="I93" s="358"/>
      <c r="J93" s="358"/>
      <c r="K93" s="358"/>
      <c r="L93" s="402" t="e">
        <f>L90+L91+L88+L92</f>
        <v>#DIV/0!</v>
      </c>
      <c r="V93" s="405"/>
      <c r="W93" s="405"/>
      <c r="X93" s="405"/>
    </row>
    <row r="94" spans="1:24" ht="14.25" thickTop="1" thickBot="1">
      <c r="A94" s="453"/>
      <c r="B94" s="403"/>
      <c r="C94" s="403"/>
      <c r="D94" s="403"/>
      <c r="E94" s="403"/>
      <c r="F94" s="403"/>
      <c r="G94" s="403"/>
      <c r="H94" s="403"/>
      <c r="I94" s="403"/>
      <c r="J94" s="403"/>
      <c r="K94" s="403"/>
      <c r="L94" s="404"/>
    </row>
    <row r="95" spans="1:24">
      <c r="A95" s="307"/>
      <c r="B95" s="307"/>
      <c r="C95" s="307"/>
      <c r="D95" s="307"/>
      <c r="E95" s="307"/>
      <c r="F95" s="307"/>
      <c r="G95" s="307"/>
      <c r="H95" s="307"/>
      <c r="I95" s="307"/>
      <c r="J95" s="307"/>
      <c r="K95" s="307"/>
      <c r="L95" s="307"/>
      <c r="V95" s="406"/>
      <c r="W95" s="407"/>
      <c r="X95" s="406"/>
    </row>
    <row r="96" spans="1:24">
      <c r="A96" s="307"/>
      <c r="B96" s="307"/>
      <c r="C96" s="307"/>
      <c r="D96" s="307"/>
      <c r="E96" s="307"/>
      <c r="F96" s="307"/>
      <c r="G96" s="307"/>
      <c r="H96" s="307"/>
      <c r="I96" s="307"/>
      <c r="J96" s="307"/>
      <c r="K96" s="307"/>
      <c r="L96" s="307"/>
      <c r="V96" s="406"/>
      <c r="W96" s="406"/>
      <c r="X96" s="406"/>
    </row>
    <row r="97" spans="1:24">
      <c r="A97" s="307"/>
      <c r="B97" s="307"/>
      <c r="C97" s="307"/>
      <c r="D97" s="307"/>
      <c r="E97" s="307"/>
      <c r="F97" s="307"/>
      <c r="G97" s="307"/>
      <c r="H97" s="307"/>
      <c r="I97" s="307"/>
      <c r="J97" s="307"/>
      <c r="K97" s="307"/>
      <c r="L97" s="307"/>
      <c r="V97" s="406"/>
      <c r="W97" s="406"/>
      <c r="X97" s="406"/>
    </row>
    <row r="98" spans="1:24">
      <c r="A98" s="307"/>
      <c r="B98" s="307"/>
      <c r="C98" s="307"/>
      <c r="D98" s="307"/>
      <c r="E98" s="307"/>
      <c r="F98" s="307"/>
      <c r="G98" s="307"/>
      <c r="H98" s="307"/>
      <c r="I98" s="307"/>
      <c r="J98" s="307"/>
      <c r="K98" s="307"/>
      <c r="L98" s="307"/>
      <c r="V98" s="406"/>
      <c r="W98" s="406"/>
      <c r="X98" s="406"/>
    </row>
    <row r="99" spans="1:24">
      <c r="A99" s="307"/>
      <c r="B99" s="307"/>
      <c r="C99" s="307"/>
      <c r="D99" s="307"/>
      <c r="E99" s="307"/>
      <c r="F99" s="307"/>
      <c r="G99" s="307"/>
      <c r="H99" s="307"/>
      <c r="I99" s="307"/>
      <c r="J99" s="307"/>
      <c r="K99" s="307"/>
      <c r="L99" s="307"/>
    </row>
    <row r="100" spans="1:24">
      <c r="A100" s="307"/>
      <c r="B100" s="307"/>
      <c r="C100" s="307"/>
      <c r="D100" s="307"/>
      <c r="E100" s="307"/>
      <c r="F100" s="307"/>
      <c r="G100" s="307"/>
      <c r="H100" s="307"/>
      <c r="I100" s="307"/>
      <c r="J100" s="307"/>
      <c r="K100" s="307"/>
      <c r="L100" s="307"/>
    </row>
    <row r="101" spans="1:24">
      <c r="A101" s="307"/>
      <c r="B101" s="307"/>
      <c r="C101" s="307"/>
      <c r="D101" s="307"/>
      <c r="E101" s="307"/>
      <c r="F101" s="307"/>
      <c r="G101" s="307"/>
      <c r="H101" s="307"/>
      <c r="I101" s="307"/>
      <c r="J101" s="307"/>
      <c r="K101" s="307"/>
      <c r="L101" s="307"/>
    </row>
    <row r="102" spans="1:24">
      <c r="A102" s="307"/>
      <c r="B102" s="307"/>
      <c r="C102" s="307"/>
      <c r="D102" s="307"/>
      <c r="E102" s="307"/>
      <c r="F102" s="307"/>
      <c r="G102" s="307"/>
      <c r="H102" s="307"/>
      <c r="I102" s="307"/>
      <c r="J102" s="307"/>
      <c r="K102" s="307"/>
      <c r="L102" s="307"/>
    </row>
    <row r="103" spans="1:24">
      <c r="A103" s="307"/>
      <c r="B103" s="307"/>
      <c r="C103" s="307"/>
      <c r="D103" s="307"/>
      <c r="E103" s="307"/>
      <c r="F103" s="307"/>
      <c r="G103" s="307"/>
      <c r="H103" s="307"/>
      <c r="I103" s="307"/>
      <c r="J103" s="307"/>
      <c r="K103" s="307"/>
      <c r="L103" s="307"/>
    </row>
    <row r="104" spans="1:24">
      <c r="A104" s="307"/>
      <c r="B104" s="307"/>
      <c r="C104" s="307"/>
      <c r="D104" s="307"/>
      <c r="E104" s="307"/>
      <c r="F104" s="307"/>
      <c r="G104" s="307"/>
      <c r="H104" s="307"/>
      <c r="I104" s="307"/>
      <c r="J104" s="307"/>
      <c r="K104" s="307"/>
      <c r="L104" s="307"/>
    </row>
    <row r="105" spans="1:24">
      <c r="A105" s="307"/>
      <c r="B105" s="307"/>
      <c r="C105" s="307"/>
      <c r="D105" s="307"/>
      <c r="E105" s="307"/>
      <c r="F105" s="307"/>
      <c r="G105" s="307"/>
      <c r="H105" s="307"/>
      <c r="I105" s="307"/>
      <c r="J105" s="307"/>
      <c r="K105" s="307"/>
      <c r="L105" s="307"/>
    </row>
    <row r="106" spans="1:24">
      <c r="A106" s="307"/>
      <c r="B106" s="307"/>
      <c r="C106" s="307"/>
      <c r="D106" s="307"/>
      <c r="E106" s="307"/>
      <c r="F106" s="307"/>
      <c r="G106" s="307"/>
      <c r="H106" s="307"/>
      <c r="I106" s="307"/>
      <c r="J106" s="307"/>
      <c r="K106" s="307"/>
      <c r="L106" s="307"/>
    </row>
    <row r="107" spans="1:24">
      <c r="A107" s="307"/>
      <c r="B107" s="307"/>
      <c r="C107" s="307"/>
      <c r="D107" s="307"/>
      <c r="E107" s="307"/>
      <c r="F107" s="307"/>
      <c r="G107" s="307"/>
      <c r="H107" s="307"/>
      <c r="I107" s="307"/>
      <c r="J107" s="307"/>
      <c r="K107" s="307"/>
      <c r="L107" s="307"/>
    </row>
    <row r="108" spans="1:24">
      <c r="A108" s="307"/>
      <c r="B108" s="307"/>
      <c r="C108" s="307"/>
      <c r="D108" s="307"/>
      <c r="E108" s="307"/>
      <c r="F108" s="307"/>
      <c r="G108" s="307"/>
      <c r="H108" s="307"/>
      <c r="I108" s="307"/>
      <c r="J108" s="307"/>
      <c r="K108" s="307"/>
      <c r="L108" s="307"/>
    </row>
    <row r="109" spans="1:24">
      <c r="A109" s="307"/>
      <c r="B109" s="307"/>
      <c r="C109" s="307"/>
      <c r="D109" s="307"/>
      <c r="E109" s="307"/>
      <c r="F109" s="307"/>
      <c r="G109" s="307"/>
      <c r="H109" s="307"/>
      <c r="I109" s="307"/>
      <c r="J109" s="307"/>
      <c r="K109" s="307"/>
      <c r="L109" s="307"/>
    </row>
    <row r="110" spans="1:24">
      <c r="A110" s="307"/>
      <c r="B110" s="307"/>
      <c r="C110" s="307"/>
      <c r="D110" s="307"/>
      <c r="E110" s="307"/>
      <c r="F110" s="307"/>
      <c r="G110" s="307"/>
      <c r="H110" s="307"/>
      <c r="I110" s="307"/>
      <c r="J110" s="307"/>
      <c r="K110" s="307"/>
      <c r="L110" s="307"/>
    </row>
    <row r="111" spans="1:24">
      <c r="A111" s="307"/>
      <c r="B111" s="307"/>
      <c r="C111" s="307"/>
      <c r="D111" s="307"/>
      <c r="E111" s="307"/>
      <c r="F111" s="307"/>
      <c r="G111" s="307"/>
      <c r="H111" s="307"/>
      <c r="I111" s="307"/>
      <c r="J111" s="307"/>
      <c r="K111" s="307"/>
      <c r="L111" s="307"/>
    </row>
    <row r="112" spans="1:24">
      <c r="A112" s="307"/>
      <c r="B112" s="307"/>
      <c r="C112" s="307"/>
      <c r="D112" s="307"/>
      <c r="E112" s="307"/>
      <c r="F112" s="307"/>
      <c r="G112" s="307"/>
      <c r="H112" s="307"/>
      <c r="I112" s="307"/>
      <c r="J112" s="307"/>
      <c r="K112" s="307"/>
      <c r="L112" s="307"/>
    </row>
    <row r="113" spans="1:12">
      <c r="A113" s="307"/>
      <c r="B113" s="307"/>
      <c r="C113" s="307"/>
      <c r="D113" s="307"/>
      <c r="E113" s="307"/>
      <c r="F113" s="307"/>
      <c r="G113" s="307"/>
      <c r="H113" s="307"/>
      <c r="I113" s="307"/>
      <c r="J113" s="307"/>
      <c r="K113" s="307"/>
      <c r="L113" s="307"/>
    </row>
    <row r="114" spans="1:12">
      <c r="A114" s="307"/>
      <c r="B114" s="307"/>
      <c r="C114" s="307"/>
      <c r="D114" s="307"/>
      <c r="E114" s="307"/>
      <c r="F114" s="307"/>
      <c r="G114" s="307"/>
      <c r="H114" s="307"/>
      <c r="I114" s="307"/>
      <c r="J114" s="307"/>
      <c r="K114" s="307"/>
      <c r="L114" s="307"/>
    </row>
    <row r="115" spans="1:12">
      <c r="F115" s="307"/>
      <c r="G115" s="307"/>
      <c r="H115" s="307"/>
      <c r="I115" s="307"/>
      <c r="J115" s="307"/>
      <c r="K115" s="307"/>
      <c r="L115" s="307"/>
    </row>
  </sheetData>
  <sheetProtection algorithmName="SHA-512" hashValue="9iU/vUQYIFupvXuqH3VVcwLNiDd/AO3hNbq03Ty/rPwIl20Xia5h3myMkfmjbgPnrpb5j87BayOzSG3otdrhkA==" saltValue="RC/7inKB8fialjpcCGh7fQ==" spinCount="100000" sheet="1" objects="1" scenarios="1"/>
  <mergeCells count="32">
    <mergeCell ref="F90:J90"/>
    <mergeCell ref="F92:J92"/>
    <mergeCell ref="A25:C25"/>
    <mergeCell ref="E83:L83"/>
    <mergeCell ref="A85:B85"/>
    <mergeCell ref="A86:B86"/>
    <mergeCell ref="A87:B87"/>
    <mergeCell ref="F89:J89"/>
    <mergeCell ref="A33:G33"/>
    <mergeCell ref="A37:L37"/>
    <mergeCell ref="A65:F65"/>
    <mergeCell ref="A67:K67"/>
    <mergeCell ref="A22:B22"/>
    <mergeCell ref="J7:J9"/>
    <mergeCell ref="A11:B11"/>
    <mergeCell ref="A12:B12"/>
    <mergeCell ref="A13:B13"/>
    <mergeCell ref="A14:B14"/>
    <mergeCell ref="A15:B15"/>
    <mergeCell ref="A16:B16"/>
    <mergeCell ref="A18:B18"/>
    <mergeCell ref="A19:B19"/>
    <mergeCell ref="A20:B20"/>
    <mergeCell ref="A21:B21"/>
    <mergeCell ref="A1:L1"/>
    <mergeCell ref="B3:I3"/>
    <mergeCell ref="B5:F5"/>
    <mergeCell ref="A7:B9"/>
    <mergeCell ref="D7:D9"/>
    <mergeCell ref="E7:E9"/>
    <mergeCell ref="G7:G9"/>
    <mergeCell ref="J5:L5"/>
  </mergeCells>
  <conditionalFormatting sqref="I56">
    <cfRule type="expression" priority="1" stopIfTrue="1">
      <formula>$O$56=1</formula>
    </cfRule>
    <cfRule type="expression" priority="2" stopIfTrue="1">
      <formula>$O$56=2</formula>
    </cfRule>
    <cfRule type="expression" dxfId="0" priority="3" stopIfTrue="1">
      <formula>$O$56=3</formula>
    </cfRule>
  </conditionalFormatting>
  <printOptions horizontalCentered="1"/>
  <pageMargins left="0.78740157480314965" right="0" top="0.78740157480314965" bottom="0" header="0" footer="0"/>
  <pageSetup paperSize="8" scale="6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59"/>
  <sheetViews>
    <sheetView workbookViewId="0">
      <selection activeCell="G31" sqref="G31"/>
    </sheetView>
  </sheetViews>
  <sheetFormatPr baseColWidth="10" defaultRowHeight="15"/>
  <sheetData>
    <row r="1" spans="1:4" ht="18.75">
      <c r="A1" s="258" t="s">
        <v>289</v>
      </c>
      <c r="B1" s="259"/>
      <c r="C1" s="259"/>
      <c r="D1" s="259"/>
    </row>
    <row r="3" spans="1:4">
      <c r="A3" s="257" t="s">
        <v>284</v>
      </c>
      <c r="B3" s="257"/>
    </row>
    <row r="4" spans="1:4">
      <c r="A4" t="s">
        <v>132</v>
      </c>
    </row>
    <row r="5" spans="1:4">
      <c r="A5" t="s">
        <v>133</v>
      </c>
    </row>
    <row r="6" spans="1:4">
      <c r="A6" t="s">
        <v>134</v>
      </c>
    </row>
    <row r="7" spans="1:4">
      <c r="A7" s="89" t="s">
        <v>135</v>
      </c>
    </row>
    <row r="8" spans="1:4">
      <c r="A8" s="89" t="s">
        <v>136</v>
      </c>
    </row>
    <row r="9" spans="1:4">
      <c r="A9" s="89"/>
    </row>
    <row r="10" spans="1:4">
      <c r="A10" s="257" t="s">
        <v>285</v>
      </c>
      <c r="B10" s="257"/>
    </row>
    <row r="11" spans="1:4">
      <c r="A11" s="89" t="s">
        <v>137</v>
      </c>
    </row>
    <row r="12" spans="1:4" ht="16.5" customHeight="1">
      <c r="A12" s="89" t="s">
        <v>138</v>
      </c>
    </row>
    <row r="13" spans="1:4">
      <c r="A13" s="89"/>
    </row>
    <row r="14" spans="1:4">
      <c r="A14" s="257" t="s">
        <v>287</v>
      </c>
      <c r="B14" s="257"/>
    </row>
    <row r="15" spans="1:4">
      <c r="A15" s="89" t="s">
        <v>115</v>
      </c>
    </row>
    <row r="16" spans="1:4">
      <c r="A16" s="89" t="s">
        <v>116</v>
      </c>
    </row>
    <row r="17" spans="1:1">
      <c r="A17" s="89" t="s">
        <v>97</v>
      </c>
    </row>
    <row r="18" spans="1:1">
      <c r="A18" s="89" t="s">
        <v>98</v>
      </c>
    </row>
    <row r="19" spans="1:1">
      <c r="A19" s="89" t="s">
        <v>99</v>
      </c>
    </row>
    <row r="20" spans="1:1">
      <c r="A20" s="89" t="s">
        <v>100</v>
      </c>
    </row>
    <row r="21" spans="1:1">
      <c r="A21" s="89" t="s">
        <v>101</v>
      </c>
    </row>
    <row r="22" spans="1:1">
      <c r="A22" s="89" t="s">
        <v>102</v>
      </c>
    </row>
    <row r="23" spans="1:1">
      <c r="A23" s="89" t="s">
        <v>103</v>
      </c>
    </row>
    <row r="24" spans="1:1">
      <c r="A24" s="89" t="s">
        <v>104</v>
      </c>
    </row>
    <row r="25" spans="1:1">
      <c r="A25" s="89" t="s">
        <v>105</v>
      </c>
    </row>
    <row r="26" spans="1:1">
      <c r="A26" s="89" t="s">
        <v>106</v>
      </c>
    </row>
    <row r="27" spans="1:1">
      <c r="A27" s="89" t="s">
        <v>107</v>
      </c>
    </row>
    <row r="28" spans="1:1">
      <c r="A28" s="89" t="s">
        <v>108</v>
      </c>
    </row>
    <row r="29" spans="1:1">
      <c r="A29" s="89" t="s">
        <v>109</v>
      </c>
    </row>
    <row r="30" spans="1:1">
      <c r="A30" s="89" t="s">
        <v>110</v>
      </c>
    </row>
    <row r="31" spans="1:1">
      <c r="A31" s="89" t="s">
        <v>111</v>
      </c>
    </row>
    <row r="32" spans="1:1">
      <c r="A32" s="89" t="s">
        <v>112</v>
      </c>
    </row>
    <row r="33" spans="1:3">
      <c r="A33" s="89" t="s">
        <v>117</v>
      </c>
    </row>
    <row r="34" spans="1:3">
      <c r="A34" s="89" t="s">
        <v>118</v>
      </c>
    </row>
    <row r="35" spans="1:3">
      <c r="A35" s="89" t="s">
        <v>119</v>
      </c>
    </row>
    <row r="36" spans="1:3">
      <c r="A36" s="89"/>
    </row>
    <row r="37" spans="1:3">
      <c r="A37" s="257" t="s">
        <v>288</v>
      </c>
      <c r="B37" s="257"/>
    </row>
    <row r="38" spans="1:3">
      <c r="A38" t="s">
        <v>120</v>
      </c>
    </row>
    <row r="39" spans="1:3">
      <c r="A39" t="s">
        <v>121</v>
      </c>
    </row>
    <row r="40" spans="1:3">
      <c r="A40" t="s">
        <v>122</v>
      </c>
    </row>
    <row r="41" spans="1:3">
      <c r="A41" s="89" t="s">
        <v>123</v>
      </c>
    </row>
    <row r="42" spans="1:3">
      <c r="A42" s="89" t="s">
        <v>124</v>
      </c>
    </row>
    <row r="43" spans="1:3">
      <c r="A43" s="89" t="s">
        <v>125</v>
      </c>
    </row>
    <row r="45" spans="1:3" hidden="1">
      <c r="A45" s="89" t="s">
        <v>10</v>
      </c>
      <c r="C45" t="s">
        <v>265</v>
      </c>
    </row>
    <row r="46" spans="1:3" hidden="1">
      <c r="A46" s="89" t="s">
        <v>15</v>
      </c>
    </row>
    <row r="47" spans="1:3" hidden="1"/>
    <row r="48" spans="1:3" hidden="1">
      <c r="A48" s="89"/>
    </row>
    <row r="49" spans="1:1" hidden="1">
      <c r="A49" s="89"/>
    </row>
    <row r="50" spans="1:1" hidden="1"/>
    <row r="51" spans="1:1" hidden="1">
      <c r="A51" t="s">
        <v>270</v>
      </c>
    </row>
    <row r="52" spans="1:1" hidden="1">
      <c r="A52" t="s">
        <v>271</v>
      </c>
    </row>
    <row r="53" spans="1:1" hidden="1">
      <c r="A53" t="s">
        <v>129</v>
      </c>
    </row>
    <row r="54" spans="1:1" hidden="1">
      <c r="A54" t="s">
        <v>139</v>
      </c>
    </row>
    <row r="55" spans="1:1" hidden="1"/>
    <row r="56" spans="1:1" hidden="1"/>
    <row r="57" spans="1:1" hidden="1">
      <c r="A57" t="s">
        <v>126</v>
      </c>
    </row>
    <row r="58" spans="1:1" hidden="1">
      <c r="A58" t="s">
        <v>140</v>
      </c>
    </row>
    <row r="59" spans="1:1" hidden="1"/>
  </sheetData>
  <sheetProtection algorithmName="SHA-512" hashValue="dUaPOYkyK3TqjtisvgaxgCBZss+/fswEXhd8TVYVwsxt8VjprQEkFMwE+ricK2fE1ZrVPGTbZbkmL/DkhCYTrQ==" saltValue="5vGEsrogb88uT2VXPGi4iw==" spinCount="100000" sheet="1" objects="1" scenarios="1"/>
  <pageMargins left="0.7" right="0.7" top="0.78740157499999996" bottom="0.78740157499999996" header="0.3" footer="0.3"/>
  <pageSetup paperSize="9" scale="4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Quartale I-IV</vt:lpstr>
      <vt:lpstr>Personalmeldung</vt:lpstr>
      <vt:lpstr>Anlage 1 Pauschale Quartal I-IV</vt:lpstr>
      <vt:lpstr>Testberechnung</vt:lpstr>
      <vt:lpstr>Berufsabschlüsse</vt:lpstr>
      <vt:lpstr>'Quartale I-IV'!Druckbereich</vt:lpstr>
      <vt:lpstr>Personalmeldung!Drucktitel</vt:lpstr>
    </vt:vector>
  </TitlesOfParts>
  <Company>Landkreis Potsdam-Mittelmark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Sturzbecher</dc:creator>
  <cp:lastModifiedBy>Maik Güttge</cp:lastModifiedBy>
  <cp:lastPrinted>2024-11-27T11:11:29Z</cp:lastPrinted>
  <dcterms:created xsi:type="dcterms:W3CDTF">2023-10-25T04:06:31Z</dcterms:created>
  <dcterms:modified xsi:type="dcterms:W3CDTF">2025-03-21T09:32:42Z</dcterms:modified>
</cp:coreProperties>
</file>