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8680" yWindow="-120" windowWidth="21720" windowHeight="13620"/>
  </bookViews>
  <sheets>
    <sheet name="Antrag - Anlage 1 " sheetId="5" r:id="rId1"/>
    <sheet name=" Anlage 1 " sheetId="4" r:id="rId2"/>
  </sheets>
  <calcPr calcId="124519"/>
</workbook>
</file>

<file path=xl/calcChain.xml><?xml version="1.0" encoding="utf-8"?>
<calcChain xmlns="http://schemas.openxmlformats.org/spreadsheetml/2006/main">
  <c r="G33" i="4"/>
  <c r="G32"/>
  <c r="I6" i="5" l="1"/>
  <c r="D17" i="4" l="1"/>
  <c r="D15"/>
  <c r="D7" i="5"/>
  <c r="D6"/>
  <c r="C8" l="1"/>
  <c r="L15" i="4" l="1"/>
  <c r="G47" i="5" l="1"/>
  <c r="M17" i="4" l="1"/>
  <c r="M15"/>
  <c r="H44" i="5" l="1"/>
  <c r="H43"/>
  <c r="H42"/>
  <c r="H41"/>
  <c r="D46" l="1"/>
  <c r="H36"/>
  <c r="H35"/>
  <c r="H34"/>
  <c r="H37" l="1"/>
  <c r="E46"/>
  <c r="E47" l="1"/>
  <c r="D47" l="1"/>
  <c r="D48" s="1"/>
  <c r="L17" i="4" l="1"/>
  <c r="M8" i="5" l="1"/>
  <c r="H8"/>
  <c r="N6" l="1"/>
  <c r="L5" i="4" l="1"/>
  <c r="C7"/>
  <c r="C5"/>
  <c r="E31" l="1"/>
  <c r="G17"/>
  <c r="G15"/>
  <c r="C17"/>
  <c r="C15"/>
  <c r="L47" l="1"/>
  <c r="H47"/>
  <c r="D47"/>
  <c r="L20"/>
  <c r="G20"/>
  <c r="C20"/>
  <c r="N17"/>
  <c r="H17"/>
  <c r="J17" s="1"/>
  <c r="F17"/>
  <c r="N15"/>
  <c r="H15"/>
  <c r="J15" s="1"/>
  <c r="F15"/>
  <c r="G23" l="1"/>
  <c r="J20"/>
  <c r="N20"/>
  <c r="O17"/>
  <c r="F20"/>
  <c r="O15"/>
  <c r="O20" l="1"/>
  <c r="K38" s="1"/>
  <c r="K37" l="1"/>
  <c r="H45" i="5" l="1"/>
  <c r="H40"/>
  <c r="H39"/>
  <c r="H38"/>
  <c r="H32"/>
  <c r="H33" s="1"/>
  <c r="H49" l="1"/>
  <c r="H46"/>
  <c r="F47" i="4"/>
  <c r="E6" i="5"/>
  <c r="J6"/>
  <c r="O6"/>
  <c r="E7"/>
  <c r="I7"/>
  <c r="J7" s="1"/>
  <c r="N7"/>
  <c r="O7" s="1"/>
  <c r="J16"/>
  <c r="O8" l="1"/>
  <c r="E14" s="1"/>
  <c r="J14" s="1"/>
  <c r="E8"/>
  <c r="E12" s="1"/>
  <c r="J12" s="1"/>
  <c r="J8"/>
  <c r="E13" s="1"/>
  <c r="J13" s="1"/>
  <c r="J15" l="1"/>
  <c r="E15"/>
  <c r="E17" l="1"/>
  <c r="J17" s="1"/>
  <c r="E19" l="1"/>
  <c r="P28" i="4"/>
  <c r="J18" i="5"/>
  <c r="P29" i="4" s="1"/>
  <c r="B47" l="1"/>
  <c r="P20"/>
  <c r="K40"/>
  <c r="J19" i="5"/>
  <c r="P26" i="4" l="1"/>
  <c r="P30" s="1"/>
  <c r="G34" s="1"/>
  <c r="P22"/>
  <c r="N47" l="1"/>
  <c r="G35"/>
  <c r="C41" l="1"/>
  <c r="C43" s="1"/>
  <c r="J47"/>
  <c r="O37" l="1"/>
  <c r="P37" s="1"/>
  <c r="C42"/>
  <c r="O38" s="1"/>
  <c r="P38" s="1"/>
  <c r="P47"/>
  <c r="O40"/>
  <c r="P40" s="1"/>
  <c r="P42" l="1"/>
  <c r="P43" s="1"/>
</calcChain>
</file>

<file path=xl/sharedStrings.xml><?xml version="1.0" encoding="utf-8"?>
<sst xmlns="http://schemas.openxmlformats.org/spreadsheetml/2006/main" count="166" uniqueCount="120">
  <si>
    <t>Kita :</t>
  </si>
  <si>
    <t>Träger:</t>
  </si>
  <si>
    <t>Anzahl</t>
  </si>
  <si>
    <t>Verträge</t>
  </si>
  <si>
    <t>x Stellen-</t>
  </si>
  <si>
    <t>schlüssel</t>
  </si>
  <si>
    <t>Personal</t>
  </si>
  <si>
    <t>Soll (VbE)</t>
  </si>
  <si>
    <t>bis 4 Std.</t>
  </si>
  <si>
    <t>über 4 Std.</t>
  </si>
  <si>
    <t>Gesamt</t>
  </si>
  <si>
    <t>sachl./rechn. richtig:</t>
  </si>
  <si>
    <t>Differenz Stellen-Ist zu Stellen-Soll</t>
  </si>
  <si>
    <t>Stichtag:</t>
  </si>
  <si>
    <t xml:space="preserve">(gem. § 1 KitaG) </t>
  </si>
  <si>
    <t xml:space="preserve">Betreuungs- </t>
  </si>
  <si>
    <t>zeit</t>
  </si>
  <si>
    <t>Krippe (0 - 3 Jahre)</t>
  </si>
  <si>
    <t>Kiga (3 Jahre-Schuleintritt)</t>
  </si>
  <si>
    <t>Hort</t>
  </si>
  <si>
    <t>bis incl. 6 Std.</t>
  </si>
  <si>
    <t>mehr als 6 Std.</t>
  </si>
  <si>
    <t>Gesamtkinderzahl:</t>
  </si>
  <si>
    <t>Kapazität der Einrichtung:</t>
  </si>
  <si>
    <t>Datum</t>
  </si>
  <si>
    <t>ausgewiesene Kapazität im Bedarfsplan:</t>
  </si>
  <si>
    <t>ø 84%</t>
  </si>
  <si>
    <t>1 Monat</t>
  </si>
  <si>
    <t>Leitungsanteil Finanzierung 84%</t>
  </si>
  <si>
    <t>%Anteil Personal-Soll Kiga / Stellen-Soll Gesamt (ohne Leitungsanteil)</t>
  </si>
  <si>
    <t>%Anteil Personal-Soll Krippe / Stellen-Soll Gesamt (ohne Leitungsanteil)</t>
  </si>
  <si>
    <t xml:space="preserve">VBE     x </t>
  </si>
  <si>
    <t>(</t>
  </si>
  <si>
    <t>) + (</t>
  </si>
  <si>
    <t>VBE     x</t>
  </si>
  <si>
    <t>)   /</t>
  </si>
  <si>
    <t>VBE =</t>
  </si>
  <si>
    <r>
      <t>allg.:</t>
    </r>
    <r>
      <rPr>
        <i/>
        <sz val="8"/>
        <rFont val="Arial"/>
        <family val="2"/>
      </rPr>
      <t>( Anzahl-VBE (alt)*ø-Satz (alt) + VBE-Leitungsanteil*</t>
    </r>
    <r>
      <rPr>
        <sz val="8"/>
        <rFont val="Arial"/>
        <family val="2"/>
      </rPr>
      <t>ø</t>
    </r>
    <r>
      <rPr>
        <i/>
        <sz val="8"/>
        <rFont val="Arial"/>
        <family val="2"/>
      </rPr>
      <t>-Satz + Anzahl-VBE (neu)*ø-Satz (neu))/GesamtVBE = Basiswert 84%</t>
    </r>
  </si>
  <si>
    <t xml:space="preserve">Ermittlung des neuen ø-Satzes </t>
  </si>
  <si>
    <t>Sockelbetrag Leitungsanteil:</t>
  </si>
  <si>
    <t>Stellenzahl für Zuschuss:</t>
  </si>
  <si>
    <t>Gesamt Stellenzahl für Zuschuss:</t>
  </si>
  <si>
    <t>Stellen Ist Gesamt (ohne LT)</t>
  </si>
  <si>
    <t>Stellen Soll Gesamt</t>
  </si>
  <si>
    <t>Finanzierung Kita 87,6%</t>
  </si>
  <si>
    <t>ø 87,6%</t>
  </si>
  <si>
    <t>Krippe bis 6 h:</t>
  </si>
  <si>
    <t>Krippe über 6 h:</t>
  </si>
  <si>
    <t>Kiga bis 6 h:</t>
  </si>
  <si>
    <t>Kiga über 6 h:</t>
  </si>
  <si>
    <t xml:space="preserve">Stellen Soll </t>
  </si>
  <si>
    <t>Hort bis 4 h:</t>
  </si>
  <si>
    <t>Hort über 4 h:</t>
  </si>
  <si>
    <t>Stellen-schlüssel</t>
  </si>
  <si>
    <t>Gesamt:</t>
  </si>
  <si>
    <t>Gesamt Stellen Soll Krippe:</t>
  </si>
  <si>
    <t>Gesamt Stellen Soll Kiga:</t>
  </si>
  <si>
    <t>päd. Leitungsanteil gem. § 5 KitaPersV:</t>
  </si>
  <si>
    <t>org. Leitungsanteil gem. SVV-Beschluss:</t>
  </si>
  <si>
    <t>Sockelbeitrag nach § 23 (1) Nr. 9 KitaG:</t>
  </si>
  <si>
    <t>Ermittlung Stellen Soll - Meldung an den Landkreis:</t>
  </si>
  <si>
    <t>Ermittlung Stellen Soll - Finanzierung Stadt SPB:</t>
  </si>
  <si>
    <t>Gesamt Stellen Soll Hort:</t>
  </si>
  <si>
    <t>Ermittlung Stellen Ist des Trägers:</t>
  </si>
  <si>
    <t>Name/ Personalnummer:</t>
  </si>
  <si>
    <t>1.</t>
  </si>
  <si>
    <t>3.</t>
  </si>
  <si>
    <t>4.</t>
  </si>
  <si>
    <t>5.</t>
  </si>
  <si>
    <t>6.</t>
  </si>
  <si>
    <t>Bemerkungen - bitte kurzen Vermerk z. B.:</t>
  </si>
  <si>
    <t>Sozialleistungsempfänger:</t>
  </si>
  <si>
    <t>Anzahl:</t>
  </si>
  <si>
    <t>Zwischensumme:</t>
  </si>
  <si>
    <t>Betreuungszeit (gem. § 1 KitaG)</t>
  </si>
  <si>
    <t>Abrufarbeit</t>
  </si>
  <si>
    <r>
      <rPr>
        <u/>
        <sz val="8"/>
        <rFont val="Arial"/>
        <family val="2"/>
      </rPr>
      <t>Hinweis:</t>
    </r>
    <r>
      <rPr>
        <sz val="8"/>
        <rFont val="Arial"/>
        <family val="2"/>
      </rPr>
      <t xml:space="preserve"> Nach § 16 (2) S. 3 wird dieser Zuschuss für die Anzahl des tatsächlich beschäftigten pädag. Personal gewährt. Unterschreitet also ein Träger den erforderlichen Personalumfang wird sein Personalkostenzuschuss entsprechend gemindert.</t>
    </r>
  </si>
  <si>
    <t>Anteil Wochenstunden gem. § 16 (2) KitaG</t>
  </si>
  <si>
    <t>Gesamt Wochen-stunden</t>
  </si>
  <si>
    <t>Gesamt VZE der Einrichtung (Ist-Personal):</t>
  </si>
  <si>
    <t xml:space="preserve">Anzahl Sozialleistungsempfänger: </t>
  </si>
  <si>
    <t>pädag. Leitungsanteil:</t>
  </si>
  <si>
    <t>org. Leitungsanteil:</t>
  </si>
  <si>
    <t>Aktenzeichen:</t>
  </si>
  <si>
    <t>(Leitung, Stellvertretung, Bestandsschutz, komp. Sprachentwicklung, verläng. Betreuungsumfang (ü.8h), Kiez-Kita, Bundessprachprog., Anrechnung n. § 10 (2) u. (4) KitaPersV, Beschäftiungsverbot, Mutterschutz, Elternzeit, AU länger 6 Wo., Renteneintritt, ...)</t>
  </si>
  <si>
    <t>Unterschrift SG 32.5</t>
  </si>
  <si>
    <t>Unterschrift/ Stempel des Trägers</t>
  </si>
  <si>
    <t>Grund-vertrag</t>
  </si>
  <si>
    <r>
      <t>Sonstiger Anteil in Wochen-stunden</t>
    </r>
    <r>
      <rPr>
        <b/>
        <sz val="7"/>
        <rFont val="Arial"/>
        <family val="2"/>
      </rPr>
      <t xml:space="preserve"> </t>
    </r>
  </si>
  <si>
    <t>Bestandsschutz</t>
  </si>
  <si>
    <t>7.</t>
  </si>
  <si>
    <t>8.</t>
  </si>
  <si>
    <t>9.</t>
  </si>
  <si>
    <t>2.</t>
  </si>
  <si>
    <t>ASF Brandenburg e. V.</t>
  </si>
  <si>
    <t>10.</t>
  </si>
  <si>
    <t>11.</t>
  </si>
  <si>
    <t>12.</t>
  </si>
  <si>
    <t>x festgesetzter monatl. Zuschuss für PK (Bestandsschutz):</t>
  </si>
  <si>
    <t xml:space="preserve">Bestandsschutz </t>
  </si>
  <si>
    <t xml:space="preserve">x festgesetzter monatl. Zuschuss für PK (Leitung): </t>
  </si>
  <si>
    <t xml:space="preserve">x festgesetzter monatl. Zuschuss für PK: </t>
  </si>
  <si>
    <t>Finanzierung Krippe 90,3 %</t>
  </si>
  <si>
    <t>ø 90,3%</t>
  </si>
  <si>
    <t>Anlage 1</t>
  </si>
  <si>
    <t>Antrag - Anlage 1</t>
  </si>
  <si>
    <t xml:space="preserve">Finanzierung für das Quartal: </t>
  </si>
  <si>
    <t>3 Monate</t>
  </si>
  <si>
    <t>PK-Hummelnest-I/2025</t>
  </si>
  <si>
    <t>Leitung</t>
  </si>
  <si>
    <t>#KITA-NAME#</t>
  </si>
  <si>
    <t>#STICHTAG#</t>
  </si>
  <si>
    <t>#KRIPPEU6#</t>
  </si>
  <si>
    <t>#KRIPPEÜ6#</t>
  </si>
  <si>
    <t>#KITAU6#</t>
  </si>
  <si>
    <t>#KITAÜ6#</t>
  </si>
  <si>
    <t>#HORTÜ4#</t>
  </si>
  <si>
    <t>#LEITUNG1-PNR# #LEITUNG1-NAME#</t>
  </si>
  <si>
    <t>#LEITUNG1-STD#</t>
  </si>
  <si>
    <t>#HORTU4#</t>
  </si>
</sst>
</file>

<file path=xl/styles.xml><?xml version="1.0" encoding="utf-8"?>
<styleSheet xmlns="http://schemas.openxmlformats.org/spreadsheetml/2006/main">
  <numFmts count="5">
    <numFmt numFmtId="164" formatCode="#,##0.000"/>
    <numFmt numFmtId="165" formatCode="0.000"/>
    <numFmt numFmtId="166" formatCode="#,##0.00\ &quot;€&quot;"/>
    <numFmt numFmtId="167" formatCode="0.0000"/>
    <numFmt numFmtId="168" formatCode="#,##0.0000"/>
  </numFmts>
  <fonts count="2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i/>
      <u/>
      <sz val="10"/>
      <name val="Arial"/>
      <family val="2"/>
    </font>
    <font>
      <u/>
      <sz val="10"/>
      <name val="Arial"/>
      <family val="2"/>
    </font>
    <font>
      <i/>
      <u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u/>
      <sz val="8"/>
      <name val="Arial"/>
      <family val="2"/>
    </font>
    <font>
      <b/>
      <i/>
      <sz val="10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sz val="8"/>
      <color rgb="FFFF000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u/>
      <sz val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 diagonalUp="1">
      <left/>
      <right/>
      <top/>
      <bottom/>
      <diagonal style="thin">
        <color auto="1"/>
      </diagonal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/>
    <xf numFmtId="2" fontId="1" fillId="0" borderId="0" xfId="0" applyNumberFormat="1" applyFont="1" applyAlignment="1">
      <alignment horizontal="left"/>
    </xf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0" fillId="0" borderId="5" xfId="0" applyBorder="1"/>
    <xf numFmtId="0" fontId="0" fillId="0" borderId="2" xfId="0" applyBorder="1"/>
    <xf numFmtId="0" fontId="0" fillId="0" borderId="3" xfId="0" applyBorder="1"/>
    <xf numFmtId="0" fontId="0" fillId="0" borderId="9" xfId="0" applyBorder="1"/>
    <xf numFmtId="0" fontId="0" fillId="0" borderId="6" xfId="0" applyBorder="1"/>
    <xf numFmtId="0" fontId="1" fillId="0" borderId="1" xfId="0" applyFont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0" fillId="2" borderId="0" xfId="0" applyFill="1"/>
    <xf numFmtId="0" fontId="1" fillId="2" borderId="13" xfId="0" applyFont="1" applyFill="1" applyBorder="1" applyAlignment="1">
      <alignment horizontal="center"/>
    </xf>
    <xf numFmtId="0" fontId="5" fillId="0" borderId="0" xfId="0" applyFont="1"/>
    <xf numFmtId="0" fontId="0" fillId="2" borderId="14" xfId="0" applyFill="1" applyBorder="1"/>
    <xf numFmtId="4" fontId="1" fillId="2" borderId="13" xfId="0" applyNumberFormat="1" applyFont="1" applyFill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0" fontId="6" fillId="0" borderId="0" xfId="0" applyFont="1"/>
    <xf numFmtId="4" fontId="1" fillId="0" borderId="17" xfId="0" applyNumberFormat="1" applyFont="1" applyBorder="1" applyAlignment="1">
      <alignment horizontal="center"/>
    </xf>
    <xf numFmtId="2" fontId="0" fillId="0" borderId="0" xfId="0" applyNumberFormat="1"/>
    <xf numFmtId="2" fontId="5" fillId="0" borderId="0" xfId="0" applyNumberFormat="1" applyFont="1" applyAlignment="1">
      <alignment horizontal="left"/>
    </xf>
    <xf numFmtId="0" fontId="7" fillId="0" borderId="0" xfId="0" applyFont="1"/>
    <xf numFmtId="2" fontId="4" fillId="0" borderId="0" xfId="0" applyNumberFormat="1" applyFont="1" applyAlignment="1">
      <alignment horizontal="left"/>
    </xf>
    <xf numFmtId="0" fontId="8" fillId="0" borderId="0" xfId="0" applyFont="1"/>
    <xf numFmtId="0" fontId="9" fillId="0" borderId="0" xfId="0" applyFont="1"/>
    <xf numFmtId="0" fontId="11" fillId="0" borderId="0" xfId="0" applyFont="1"/>
    <xf numFmtId="0" fontId="12" fillId="0" borderId="0" xfId="0" applyFont="1"/>
    <xf numFmtId="4" fontId="0" fillId="0" borderId="0" xfId="0" applyNumberFormat="1"/>
    <xf numFmtId="166" fontId="11" fillId="0" borderId="0" xfId="0" applyNumberFormat="1" applyFont="1" applyAlignment="1">
      <alignment horizontal="left"/>
    </xf>
    <xf numFmtId="10" fontId="0" fillId="0" borderId="0" xfId="0" applyNumberFormat="1"/>
    <xf numFmtId="4" fontId="14" fillId="2" borderId="2" xfId="0" applyNumberFormat="1" applyFont="1" applyFill="1" applyBorder="1" applyAlignment="1">
      <alignment horizontal="center"/>
    </xf>
    <xf numFmtId="4" fontId="14" fillId="2" borderId="13" xfId="0" applyNumberFormat="1" applyFont="1" applyFill="1" applyBorder="1" applyAlignment="1">
      <alignment horizontal="center"/>
    </xf>
    <xf numFmtId="0" fontId="16" fillId="0" borderId="4" xfId="0" applyFont="1" applyBorder="1" applyAlignment="1">
      <alignment horizontal="left"/>
    </xf>
    <xf numFmtId="166" fontId="16" fillId="0" borderId="5" xfId="0" applyNumberFormat="1" applyFont="1" applyBorder="1"/>
    <xf numFmtId="0" fontId="16" fillId="0" borderId="10" xfId="0" applyFont="1" applyBorder="1" applyAlignment="1">
      <alignment horizontal="left"/>
    </xf>
    <xf numFmtId="166" fontId="16" fillId="0" borderId="18" xfId="0" applyNumberFormat="1" applyFont="1" applyBorder="1"/>
    <xf numFmtId="0" fontId="16" fillId="0" borderId="12" xfId="0" applyFont="1" applyBorder="1" applyAlignment="1">
      <alignment horizontal="left"/>
    </xf>
    <xf numFmtId="166" fontId="16" fillId="0" borderId="16" xfId="0" applyNumberFormat="1" applyFont="1" applyBorder="1"/>
    <xf numFmtId="0" fontId="11" fillId="0" borderId="0" xfId="0" applyFont="1" applyAlignment="1">
      <alignment horizontal="center"/>
    </xf>
    <xf numFmtId="166" fontId="11" fillId="0" borderId="0" xfId="0" applyNumberFormat="1" applyFont="1" applyAlignment="1">
      <alignment horizontal="center"/>
    </xf>
    <xf numFmtId="0" fontId="13" fillId="0" borderId="9" xfId="0" applyFont="1" applyBorder="1"/>
    <xf numFmtId="0" fontId="11" fillId="0" borderId="9" xfId="0" applyFont="1" applyBorder="1"/>
    <xf numFmtId="0" fontId="11" fillId="0" borderId="5" xfId="0" applyFont="1" applyBorder="1"/>
    <xf numFmtId="0" fontId="11" fillId="0" borderId="10" xfId="0" applyFont="1" applyBorder="1"/>
    <xf numFmtId="0" fontId="11" fillId="0" borderId="0" xfId="0" applyFont="1" applyAlignment="1">
      <alignment horizontal="center" wrapText="1"/>
    </xf>
    <xf numFmtId="166" fontId="11" fillId="0" borderId="0" xfId="0" applyNumberFormat="1" applyFont="1" applyAlignment="1">
      <alignment horizontal="center" wrapText="1"/>
    </xf>
    <xf numFmtId="4" fontId="11" fillId="0" borderId="0" xfId="0" applyNumberFormat="1" applyFont="1" applyAlignment="1">
      <alignment horizontal="center" wrapText="1"/>
    </xf>
    <xf numFmtId="166" fontId="11" fillId="0" borderId="18" xfId="0" applyNumberFormat="1" applyFont="1" applyBorder="1"/>
    <xf numFmtId="0" fontId="0" fillId="0" borderId="10" xfId="0" applyBorder="1"/>
    <xf numFmtId="0" fontId="10" fillId="0" borderId="0" xfId="0" applyFont="1"/>
    <xf numFmtId="0" fontId="11" fillId="0" borderId="18" xfId="0" applyFont="1" applyBorder="1"/>
    <xf numFmtId="0" fontId="13" fillId="0" borderId="0" xfId="0" applyFont="1"/>
    <xf numFmtId="0" fontId="0" fillId="0" borderId="12" xfId="0" applyBorder="1"/>
    <xf numFmtId="0" fontId="0" fillId="0" borderId="11" xfId="0" applyBorder="1"/>
    <xf numFmtId="0" fontId="0" fillId="0" borderId="16" xfId="0" applyBorder="1"/>
    <xf numFmtId="0" fontId="4" fillId="0" borderId="0" xfId="0" applyFont="1"/>
    <xf numFmtId="9" fontId="4" fillId="0" borderId="0" xfId="0" applyNumberFormat="1" applyFont="1"/>
    <xf numFmtId="0" fontId="17" fillId="0" borderId="0" xfId="0" applyFont="1"/>
    <xf numFmtId="10" fontId="11" fillId="0" borderId="0" xfId="0" applyNumberFormat="1" applyFont="1"/>
    <xf numFmtId="0" fontId="4" fillId="2" borderId="10" xfId="0" applyFont="1" applyFill="1" applyBorder="1" applyAlignment="1">
      <alignment horizontal="center"/>
    </xf>
    <xf numFmtId="0" fontId="4" fillId="0" borderId="3" xfId="0" applyFont="1" applyBorder="1"/>
    <xf numFmtId="0" fontId="4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2" borderId="7" xfId="0" applyFont="1" applyFill="1" applyBorder="1"/>
    <xf numFmtId="0" fontId="4" fillId="0" borderId="10" xfId="0" applyFont="1" applyBorder="1" applyAlignment="1">
      <alignment horizontal="center"/>
    </xf>
    <xf numFmtId="165" fontId="4" fillId="0" borderId="18" xfId="0" applyNumberFormat="1" applyFont="1" applyBorder="1" applyAlignment="1">
      <alignment horizontal="center"/>
    </xf>
    <xf numFmtId="0" fontId="4" fillId="0" borderId="7" xfId="0" applyFont="1" applyBorder="1"/>
    <xf numFmtId="0" fontId="4" fillId="2" borderId="12" xfId="0" applyFont="1" applyFill="1" applyBorder="1" applyAlignment="1">
      <alignment horizontal="center"/>
    </xf>
    <xf numFmtId="0" fontId="4" fillId="0" borderId="1" xfId="0" applyFont="1" applyBorder="1"/>
    <xf numFmtId="0" fontId="4" fillId="2" borderId="11" xfId="0" applyFont="1" applyFill="1" applyBorder="1" applyAlignment="1">
      <alignment horizontal="center"/>
    </xf>
    <xf numFmtId="0" fontId="4" fillId="2" borderId="8" xfId="0" applyFont="1" applyFill="1" applyBorder="1"/>
    <xf numFmtId="0" fontId="4" fillId="0" borderId="4" xfId="0" applyFont="1" applyBorder="1"/>
    <xf numFmtId="0" fontId="4" fillId="0" borderId="9" xfId="0" applyFont="1" applyBorder="1"/>
    <xf numFmtId="0" fontId="4" fillId="0" borderId="5" xfId="0" applyFont="1" applyBorder="1"/>
    <xf numFmtId="0" fontId="4" fillId="0" borderId="2" xfId="0" applyFont="1" applyBorder="1"/>
    <xf numFmtId="0" fontId="4" fillId="0" borderId="6" xfId="0" applyFont="1" applyBorder="1"/>
    <xf numFmtId="4" fontId="3" fillId="2" borderId="13" xfId="0" applyNumberFormat="1" applyFont="1" applyFill="1" applyBorder="1"/>
    <xf numFmtId="4" fontId="1" fillId="0" borderId="11" xfId="0" applyNumberFormat="1" applyFont="1" applyBorder="1"/>
    <xf numFmtId="14" fontId="1" fillId="0" borderId="0" xfId="0" applyNumberFormat="1" applyFont="1"/>
    <xf numFmtId="49" fontId="2" fillId="0" borderId="0" xfId="0" applyNumberFormat="1" applyFont="1"/>
    <xf numFmtId="0" fontId="3" fillId="2" borderId="13" xfId="0" applyFont="1" applyFill="1" applyBorder="1"/>
    <xf numFmtId="167" fontId="1" fillId="2" borderId="13" xfId="0" applyNumberFormat="1" applyFont="1" applyFill="1" applyBorder="1" applyAlignment="1">
      <alignment horizontal="center"/>
    </xf>
    <xf numFmtId="168" fontId="1" fillId="2" borderId="15" xfId="0" applyNumberFormat="1" applyFont="1" applyFill="1" applyBorder="1" applyAlignment="1">
      <alignment horizontal="center"/>
    </xf>
    <xf numFmtId="168" fontId="11" fillId="0" borderId="0" xfId="0" applyNumberFormat="1" applyFont="1" applyAlignment="1">
      <alignment horizontal="center" wrapText="1"/>
    </xf>
    <xf numFmtId="167" fontId="1" fillId="2" borderId="8" xfId="0" applyNumberFormat="1" applyFont="1" applyFill="1" applyBorder="1" applyAlignment="1">
      <alignment horizontal="center"/>
    </xf>
    <xf numFmtId="168" fontId="11" fillId="0" borderId="22" xfId="0" applyNumberFormat="1" applyFont="1" applyBorder="1"/>
    <xf numFmtId="168" fontId="11" fillId="0" borderId="0" xfId="0" applyNumberFormat="1" applyFont="1"/>
    <xf numFmtId="167" fontId="0" fillId="0" borderId="0" xfId="0" applyNumberFormat="1"/>
    <xf numFmtId="168" fontId="11" fillId="0" borderId="0" xfId="0" applyNumberFormat="1" applyFont="1" applyAlignment="1">
      <alignment horizontal="right"/>
    </xf>
    <xf numFmtId="168" fontId="11" fillId="0" borderId="0" xfId="0" applyNumberFormat="1" applyFont="1" applyAlignment="1">
      <alignment horizontal="center"/>
    </xf>
    <xf numFmtId="167" fontId="4" fillId="2" borderId="7" xfId="0" applyNumberFormat="1" applyFont="1" applyFill="1" applyBorder="1" applyAlignment="1">
      <alignment horizontal="center"/>
    </xf>
    <xf numFmtId="167" fontId="4" fillId="2" borderId="8" xfId="0" applyNumberFormat="1" applyFont="1" applyFill="1" applyBorder="1" applyAlignment="1">
      <alignment horizontal="center"/>
    </xf>
    <xf numFmtId="167" fontId="4" fillId="2" borderId="18" xfId="0" applyNumberFormat="1" applyFont="1" applyFill="1" applyBorder="1" applyAlignment="1">
      <alignment horizontal="center"/>
    </xf>
    <xf numFmtId="167" fontId="4" fillId="2" borderId="16" xfId="0" applyNumberFormat="1" applyFont="1" applyFill="1" applyBorder="1" applyAlignment="1">
      <alignment horizontal="center"/>
    </xf>
    <xf numFmtId="167" fontId="1" fillId="2" borderId="16" xfId="0" applyNumberFormat="1" applyFont="1" applyFill="1" applyBorder="1" applyAlignment="1">
      <alignment horizontal="center"/>
    </xf>
    <xf numFmtId="167" fontId="4" fillId="0" borderId="18" xfId="0" applyNumberFormat="1" applyFont="1" applyBorder="1" applyAlignment="1">
      <alignment horizontal="center"/>
    </xf>
    <xf numFmtId="167" fontId="4" fillId="0" borderId="0" xfId="0" applyNumberFormat="1" applyFont="1"/>
    <xf numFmtId="167" fontId="4" fillId="0" borderId="5" xfId="0" applyNumberFormat="1" applyFont="1" applyBorder="1"/>
    <xf numFmtId="167" fontId="4" fillId="0" borderId="7" xfId="0" applyNumberFormat="1" applyFont="1" applyBorder="1" applyAlignment="1">
      <alignment horizontal="center"/>
    </xf>
    <xf numFmtId="167" fontId="4" fillId="0" borderId="6" xfId="0" applyNumberFormat="1" applyFont="1" applyBorder="1"/>
    <xf numFmtId="4" fontId="18" fillId="2" borderId="13" xfId="0" applyNumberFormat="1" applyFont="1" applyFill="1" applyBorder="1"/>
    <xf numFmtId="0" fontId="5" fillId="0" borderId="0" xfId="0" applyFont="1" applyAlignment="1">
      <alignment wrapText="1"/>
    </xf>
    <xf numFmtId="167" fontId="3" fillId="0" borderId="0" xfId="0" applyNumberFormat="1" applyFont="1" applyAlignment="1">
      <alignment horizontal="center"/>
    </xf>
    <xf numFmtId="167" fontId="3" fillId="0" borderId="0" xfId="0" applyNumberFormat="1" applyFont="1"/>
    <xf numFmtId="0" fontId="3" fillId="0" borderId="0" xfId="0" applyFont="1" applyAlignment="1">
      <alignment horizontal="center"/>
    </xf>
    <xf numFmtId="165" fontId="3" fillId="0" borderId="0" xfId="0" applyNumberFormat="1" applyFont="1"/>
    <xf numFmtId="167" fontId="3" fillId="0" borderId="23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67" fontId="5" fillId="0" borderId="0" xfId="0" applyNumberFormat="1" applyFont="1" applyAlignment="1">
      <alignment horizontal="center"/>
    </xf>
    <xf numFmtId="0" fontId="11" fillId="0" borderId="0" xfId="0" applyFont="1" applyAlignment="1">
      <alignment horizontal="left" wrapText="1"/>
    </xf>
    <xf numFmtId="165" fontId="4" fillId="0" borderId="0" xfId="0" applyNumberFormat="1" applyFont="1" applyAlignment="1">
      <alignment horizontal="center"/>
    </xf>
    <xf numFmtId="165" fontId="4" fillId="0" borderId="11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13" xfId="0" applyFont="1" applyBorder="1"/>
    <xf numFmtId="165" fontId="3" fillId="0" borderId="13" xfId="0" applyNumberFormat="1" applyFont="1" applyBorder="1" applyAlignment="1">
      <alignment horizontal="center"/>
    </xf>
    <xf numFmtId="167" fontId="3" fillId="0" borderId="13" xfId="0" applyNumberFormat="1" applyFont="1" applyBorder="1" applyAlignment="1">
      <alignment horizontal="center"/>
    </xf>
    <xf numFmtId="3" fontId="3" fillId="5" borderId="13" xfId="0" applyNumberFormat="1" applyFont="1" applyFill="1" applyBorder="1" applyAlignment="1">
      <alignment horizontal="center"/>
    </xf>
    <xf numFmtId="0" fontId="3" fillId="5" borderId="13" xfId="0" applyFont="1" applyFill="1" applyBorder="1" applyAlignment="1">
      <alignment horizontal="center"/>
    </xf>
    <xf numFmtId="0" fontId="5" fillId="0" borderId="13" xfId="0" applyFont="1" applyBorder="1"/>
    <xf numFmtId="167" fontId="5" fillId="0" borderId="13" xfId="0" applyNumberFormat="1" applyFont="1" applyBorder="1" applyAlignment="1">
      <alignment horizontal="center"/>
    </xf>
    <xf numFmtId="167" fontId="19" fillId="0" borderId="0" xfId="0" applyNumberFormat="1" applyFont="1" applyAlignment="1">
      <alignment horizontal="center"/>
    </xf>
    <xf numFmtId="167" fontId="3" fillId="6" borderId="0" xfId="0" applyNumberFormat="1" applyFont="1" applyFill="1" applyAlignment="1">
      <alignment horizontal="center"/>
    </xf>
    <xf numFmtId="0" fontId="18" fillId="0" borderId="0" xfId="0" applyFont="1"/>
    <xf numFmtId="167" fontId="5" fillId="0" borderId="0" xfId="0" applyNumberFormat="1" applyFont="1" applyAlignment="1">
      <alignment horizontal="right"/>
    </xf>
    <xf numFmtId="167" fontId="19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10" xfId="0" applyFont="1" applyBorder="1"/>
    <xf numFmtId="0" fontId="3" fillId="0" borderId="18" xfId="0" applyFont="1" applyBorder="1"/>
    <xf numFmtId="0" fontId="11" fillId="0" borderId="1" xfId="0" applyFont="1" applyBorder="1"/>
    <xf numFmtId="0" fontId="3" fillId="0" borderId="12" xfId="0" applyFont="1" applyBorder="1"/>
    <xf numFmtId="0" fontId="3" fillId="0" borderId="16" xfId="0" applyFont="1" applyBorder="1"/>
    <xf numFmtId="0" fontId="3" fillId="0" borderId="11" xfId="0" applyFont="1" applyBorder="1"/>
    <xf numFmtId="0" fontId="1" fillId="3" borderId="21" xfId="0" applyFont="1" applyFill="1" applyBorder="1" applyAlignment="1">
      <alignment horizontal="center"/>
    </xf>
    <xf numFmtId="3" fontId="4" fillId="2" borderId="12" xfId="0" applyNumberFormat="1" applyFont="1" applyFill="1" applyBorder="1" applyAlignment="1">
      <alignment horizontal="center"/>
    </xf>
    <xf numFmtId="3" fontId="4" fillId="9" borderId="10" xfId="0" applyNumberFormat="1" applyFont="1" applyFill="1" applyBorder="1" applyAlignment="1">
      <alignment horizontal="center"/>
    </xf>
    <xf numFmtId="168" fontId="1" fillId="2" borderId="3" xfId="0" applyNumberFormat="1" applyFont="1" applyFill="1" applyBorder="1" applyAlignment="1">
      <alignment horizontal="center"/>
    </xf>
    <xf numFmtId="0" fontId="3" fillId="0" borderId="26" xfId="0" applyFont="1" applyBorder="1"/>
    <xf numFmtId="3" fontId="5" fillId="0" borderId="25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167" fontId="1" fillId="8" borderId="13" xfId="0" applyNumberFormat="1" applyFont="1" applyFill="1" applyBorder="1" applyAlignment="1">
      <alignment horizontal="center"/>
    </xf>
    <xf numFmtId="0" fontId="4" fillId="5" borderId="13" xfId="0" applyFont="1" applyFill="1" applyBorder="1" applyAlignment="1">
      <alignment horizontal="center"/>
    </xf>
    <xf numFmtId="4" fontId="4" fillId="0" borderId="13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168" fontId="1" fillId="0" borderId="1" xfId="0" applyNumberFormat="1" applyFont="1" applyBorder="1" applyAlignment="1">
      <alignment horizontal="center"/>
    </xf>
    <xf numFmtId="168" fontId="1" fillId="0" borderId="0" xfId="0" applyNumberFormat="1" applyFont="1"/>
    <xf numFmtId="168" fontId="1" fillId="0" borderId="11" xfId="0" applyNumberFormat="1" applyFont="1" applyBorder="1"/>
    <xf numFmtId="0" fontId="4" fillId="0" borderId="13" xfId="0" applyFont="1" applyBorder="1" applyAlignment="1">
      <alignment horizontal="center"/>
    </xf>
    <xf numFmtId="0" fontId="1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4" fillId="0" borderId="25" xfId="0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0" fontId="4" fillId="5" borderId="26" xfId="0" applyFont="1" applyFill="1" applyBorder="1"/>
    <xf numFmtId="164" fontId="1" fillId="0" borderId="1" xfId="0" applyNumberFormat="1" applyFont="1" applyBorder="1" applyAlignment="1">
      <alignment horizontal="center"/>
    </xf>
    <xf numFmtId="0" fontId="4" fillId="5" borderId="25" xfId="0" applyFont="1" applyFill="1" applyBorder="1" applyAlignment="1">
      <alignment horizontal="center"/>
    </xf>
    <xf numFmtId="0" fontId="4" fillId="5" borderId="26" xfId="0" applyFont="1" applyFill="1" applyBorder="1" applyAlignment="1">
      <alignment horizontal="center"/>
    </xf>
    <xf numFmtId="168" fontId="3" fillId="0" borderId="13" xfId="0" applyNumberFormat="1" applyFont="1" applyBorder="1" applyAlignment="1">
      <alignment horizontal="center"/>
    </xf>
    <xf numFmtId="168" fontId="5" fillId="0" borderId="13" xfId="0" applyNumberFormat="1" applyFont="1" applyBorder="1" applyAlignment="1">
      <alignment horizontal="center"/>
    </xf>
    <xf numFmtId="14" fontId="1" fillId="0" borderId="24" xfId="0" applyNumberFormat="1" applyFont="1" applyBorder="1"/>
    <xf numFmtId="0" fontId="5" fillId="5" borderId="24" xfId="0" applyFont="1" applyFill="1" applyBorder="1" applyAlignment="1">
      <alignment horizontal="center"/>
    </xf>
    <xf numFmtId="0" fontId="1" fillId="5" borderId="25" xfId="0" applyFont="1" applyFill="1" applyBorder="1" applyAlignment="1">
      <alignment horizontal="center"/>
    </xf>
    <xf numFmtId="0" fontId="4" fillId="5" borderId="13" xfId="0" applyFont="1" applyFill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167" fontId="4" fillId="0" borderId="25" xfId="0" applyNumberFormat="1" applyFont="1" applyBorder="1" applyAlignment="1">
      <alignment horizontal="center"/>
    </xf>
    <xf numFmtId="167" fontId="4" fillId="0" borderId="17" xfId="0" applyNumberFormat="1" applyFont="1" applyBorder="1" applyAlignment="1">
      <alignment horizontal="center"/>
    </xf>
    <xf numFmtId="167" fontId="4" fillId="0" borderId="26" xfId="0" applyNumberFormat="1" applyFont="1" applyBorder="1" applyAlignment="1">
      <alignment horizontal="center"/>
    </xf>
    <xf numFmtId="0" fontId="4" fillId="5" borderId="13" xfId="0" applyFont="1" applyFill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4" fillId="5" borderId="25" xfId="0" applyFont="1" applyFill="1" applyBorder="1" applyAlignment="1">
      <alignment horizontal="center"/>
    </xf>
    <xf numFmtId="0" fontId="4" fillId="5" borderId="26" xfId="0" applyFont="1" applyFill="1" applyBorder="1" applyAlignment="1">
      <alignment horizontal="center"/>
    </xf>
    <xf numFmtId="0" fontId="4" fillId="5" borderId="13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5" borderId="25" xfId="0" applyFont="1" applyFill="1" applyBorder="1" applyAlignment="1">
      <alignment horizontal="left"/>
    </xf>
    <xf numFmtId="0" fontId="4" fillId="5" borderId="26" xfId="0" applyFont="1" applyFill="1" applyBorder="1" applyAlignment="1">
      <alignment horizontal="left"/>
    </xf>
    <xf numFmtId="0" fontId="4" fillId="5" borderId="17" xfId="0" applyFont="1" applyFill="1" applyBorder="1" applyAlignment="1">
      <alignment horizontal="center"/>
    </xf>
    <xf numFmtId="0" fontId="5" fillId="7" borderId="13" xfId="0" applyFont="1" applyFill="1" applyBorder="1" applyAlignment="1">
      <alignment horizontal="center" wrapText="1"/>
    </xf>
    <xf numFmtId="0" fontId="19" fillId="0" borderId="0" xfId="0" applyFont="1" applyAlignment="1">
      <alignment horizontal="left"/>
    </xf>
    <xf numFmtId="0" fontId="5" fillId="4" borderId="13" xfId="0" applyFont="1" applyFill="1" applyBorder="1" applyAlignment="1">
      <alignment horizontal="center" wrapText="1"/>
    </xf>
    <xf numFmtId="0" fontId="18" fillId="8" borderId="13" xfId="0" applyFont="1" applyFill="1" applyBorder="1" applyAlignment="1">
      <alignment horizontal="left" vertical="top" wrapText="1"/>
    </xf>
    <xf numFmtId="0" fontId="19" fillId="8" borderId="13" xfId="0" applyFont="1" applyFill="1" applyBorder="1" applyAlignment="1">
      <alignment horizontal="left" vertical="top" wrapText="1"/>
    </xf>
    <xf numFmtId="0" fontId="4" fillId="0" borderId="17" xfId="0" applyFont="1" applyBorder="1" applyAlignment="1">
      <alignment horizontal="center"/>
    </xf>
    <xf numFmtId="0" fontId="1" fillId="0" borderId="24" xfId="0" applyFont="1" applyBorder="1" applyAlignment="1">
      <alignment horizontal="left"/>
    </xf>
    <xf numFmtId="0" fontId="5" fillId="7" borderId="4" xfId="0" applyFont="1" applyFill="1" applyBorder="1" applyAlignment="1">
      <alignment horizontal="center" vertical="top"/>
    </xf>
    <xf numFmtId="0" fontId="5" fillId="7" borderId="9" xfId="0" applyFont="1" applyFill="1" applyBorder="1" applyAlignment="1">
      <alignment horizontal="center" vertical="top"/>
    </xf>
    <xf numFmtId="0" fontId="5" fillId="7" borderId="5" xfId="0" applyFont="1" applyFill="1" applyBorder="1" applyAlignment="1">
      <alignment horizontal="center" vertical="top"/>
    </xf>
    <xf numFmtId="0" fontId="5" fillId="7" borderId="10" xfId="0" applyFont="1" applyFill="1" applyBorder="1" applyAlignment="1">
      <alignment horizontal="center" vertical="top"/>
    </xf>
    <xf numFmtId="0" fontId="5" fillId="7" borderId="0" xfId="0" applyFont="1" applyFill="1" applyAlignment="1">
      <alignment horizontal="center" vertical="top"/>
    </xf>
    <xf numFmtId="0" fontId="5" fillId="7" borderId="18" xfId="0" applyFont="1" applyFill="1" applyBorder="1" applyAlignment="1">
      <alignment horizontal="center" vertical="top"/>
    </xf>
    <xf numFmtId="0" fontId="5" fillId="7" borderId="12" xfId="0" applyFont="1" applyFill="1" applyBorder="1" applyAlignment="1">
      <alignment horizontal="center" vertical="top"/>
    </xf>
    <xf numFmtId="0" fontId="5" fillId="7" borderId="11" xfId="0" applyFont="1" applyFill="1" applyBorder="1" applyAlignment="1">
      <alignment horizontal="center" vertical="top"/>
    </xf>
    <xf numFmtId="0" fontId="5" fillId="7" borderId="16" xfId="0" applyFont="1" applyFill="1" applyBorder="1" applyAlignment="1">
      <alignment horizontal="center" vertical="top"/>
    </xf>
    <xf numFmtId="0" fontId="5" fillId="4" borderId="13" xfId="0" applyFont="1" applyFill="1" applyBorder="1" applyAlignment="1">
      <alignment horizontal="left" wrapText="1"/>
    </xf>
    <xf numFmtId="0" fontId="5" fillId="7" borderId="13" xfId="0" applyFont="1" applyFill="1" applyBorder="1" applyAlignment="1">
      <alignment horizontal="center" vertical="top" wrapText="1"/>
    </xf>
    <xf numFmtId="0" fontId="5" fillId="7" borderId="2" xfId="0" applyFont="1" applyFill="1" applyBorder="1" applyAlignment="1">
      <alignment horizontal="center" vertical="top" wrapText="1"/>
    </xf>
    <xf numFmtId="0" fontId="5" fillId="7" borderId="3" xfId="0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center" vertical="top" wrapText="1"/>
    </xf>
    <xf numFmtId="49" fontId="11" fillId="7" borderId="13" xfId="0" applyNumberFormat="1" applyFont="1" applyFill="1" applyBorder="1" applyAlignment="1">
      <alignment horizontal="left" vertical="top" wrapText="1"/>
    </xf>
    <xf numFmtId="0" fontId="1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1" fillId="0" borderId="0" xfId="0" applyFont="1" applyAlignment="1">
      <alignment horizontal="left" wrapText="1"/>
    </xf>
    <xf numFmtId="14" fontId="1" fillId="5" borderId="24" xfId="0" applyNumberFormat="1" applyFont="1" applyFill="1" applyBorder="1" applyAlignment="1">
      <alignment horizontal="left"/>
    </xf>
    <xf numFmtId="0" fontId="1" fillId="5" borderId="24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3" fillId="0" borderId="2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7" borderId="13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0" borderId="11" xfId="0" applyFont="1" applyBorder="1" applyAlignment="1">
      <alignment horizontal="center"/>
    </xf>
    <xf numFmtId="165" fontId="15" fillId="0" borderId="0" xfId="0" applyNumberFormat="1" applyFont="1" applyAlignment="1">
      <alignment horizontal="right" wrapText="1"/>
    </xf>
    <xf numFmtId="0" fontId="12" fillId="0" borderId="0" xfId="0" applyFont="1" applyAlignment="1">
      <alignment wrapText="1"/>
    </xf>
    <xf numFmtId="0" fontId="1" fillId="0" borderId="4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9" xfId="0" applyFont="1" applyBorder="1" applyAlignment="1">
      <alignment horizontal="center"/>
    </xf>
    <xf numFmtId="165" fontId="4" fillId="0" borderId="0" xfId="0" applyNumberFormat="1" applyFont="1" applyAlignment="1">
      <alignment horizontal="center"/>
    </xf>
    <xf numFmtId="165" fontId="4" fillId="0" borderId="11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5" fillId="3" borderId="19" xfId="0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3"/>
  <sheetViews>
    <sheetView tabSelected="1" workbookViewId="0">
      <selection activeCell="M7" sqref="M7"/>
    </sheetView>
  </sheetViews>
  <sheetFormatPr baseColWidth="10" defaultColWidth="11.42578125" defaultRowHeight="12"/>
  <cols>
    <col min="1" max="1" width="2.7109375" style="8" customWidth="1"/>
    <col min="2" max="2" width="13.85546875" style="8" customWidth="1"/>
    <col min="3" max="3" width="7.42578125" style="8" customWidth="1"/>
    <col min="4" max="4" width="10.85546875" style="8" customWidth="1"/>
    <col min="5" max="5" width="10.140625" style="8" customWidth="1"/>
    <col min="6" max="6" width="1.28515625" style="8" customWidth="1"/>
    <col min="7" max="7" width="13.5703125" style="8" customWidth="1"/>
    <col min="8" max="8" width="8.7109375" style="8" customWidth="1"/>
    <col min="9" max="10" width="10.140625" style="8" customWidth="1"/>
    <col min="11" max="11" width="1.28515625" style="8" customWidth="1"/>
    <col min="12" max="12" width="13.42578125" style="8" customWidth="1"/>
    <col min="13" max="13" width="8.28515625" style="8" customWidth="1"/>
    <col min="14" max="14" width="9.42578125" style="8" customWidth="1"/>
    <col min="15" max="15" width="12.42578125" style="8" customWidth="1"/>
    <col min="16" max="16384" width="11.42578125" style="8"/>
  </cols>
  <sheetData>
    <row r="1" spans="2:15" s="2" customFormat="1" ht="12.75">
      <c r="B1" s="5" t="s">
        <v>105</v>
      </c>
    </row>
    <row r="2" spans="2:15" customFormat="1" ht="12.75">
      <c r="B2" s="5" t="s">
        <v>0</v>
      </c>
      <c r="C2" s="202" t="s">
        <v>110</v>
      </c>
      <c r="D2" s="202"/>
      <c r="E2" s="202"/>
      <c r="F2" s="5" t="s">
        <v>1</v>
      </c>
      <c r="G2" s="8"/>
      <c r="H2" s="223" t="s">
        <v>94</v>
      </c>
      <c r="I2" s="223"/>
      <c r="J2" s="223"/>
      <c r="K2" s="223"/>
      <c r="L2" s="223"/>
      <c r="M2" s="2" t="s">
        <v>13</v>
      </c>
      <c r="N2" s="221" t="s">
        <v>111</v>
      </c>
      <c r="O2" s="222"/>
    </row>
    <row r="3" spans="2:15" customFormat="1" ht="7.5" customHeight="1">
      <c r="B3" s="5"/>
      <c r="C3" s="2"/>
      <c r="D3" s="2"/>
      <c r="E3" s="2"/>
      <c r="F3" s="5"/>
      <c r="G3" s="8"/>
      <c r="I3" s="2"/>
      <c r="K3" s="35"/>
      <c r="L3" s="2"/>
      <c r="M3" s="93"/>
    </row>
    <row r="4" spans="2:15" ht="12" customHeight="1">
      <c r="B4" s="212" t="s">
        <v>74</v>
      </c>
      <c r="C4" s="191" t="s">
        <v>2</v>
      </c>
      <c r="D4" s="198" t="s">
        <v>53</v>
      </c>
      <c r="E4" s="191" t="s">
        <v>50</v>
      </c>
      <c r="G4" s="212" t="s">
        <v>74</v>
      </c>
      <c r="H4" s="191" t="s">
        <v>2</v>
      </c>
      <c r="I4" s="198" t="s">
        <v>53</v>
      </c>
      <c r="J4" s="191" t="s">
        <v>50</v>
      </c>
      <c r="L4" s="212" t="s">
        <v>74</v>
      </c>
      <c r="M4" s="191" t="s">
        <v>2</v>
      </c>
      <c r="N4" s="198" t="s">
        <v>53</v>
      </c>
      <c r="O4" s="191" t="s">
        <v>50</v>
      </c>
    </row>
    <row r="5" spans="2:15">
      <c r="B5" s="212"/>
      <c r="C5" s="191"/>
      <c r="D5" s="198"/>
      <c r="E5" s="191"/>
      <c r="G5" s="212"/>
      <c r="H5" s="191"/>
      <c r="I5" s="198"/>
      <c r="J5" s="191"/>
      <c r="L5" s="212"/>
      <c r="M5" s="191"/>
      <c r="N5" s="198"/>
      <c r="O5" s="191"/>
    </row>
    <row r="6" spans="2:15">
      <c r="B6" s="131" t="s">
        <v>46</v>
      </c>
      <c r="C6" s="134" t="s">
        <v>112</v>
      </c>
      <c r="D6" s="132">
        <f>0.8/4.25</f>
        <v>0.18823529411764706</v>
      </c>
      <c r="E6" s="133" t="e">
        <f>C6*D6</f>
        <v>#VALUE!</v>
      </c>
      <c r="G6" s="131" t="s">
        <v>48</v>
      </c>
      <c r="H6" s="135" t="s">
        <v>114</v>
      </c>
      <c r="I6" s="132">
        <f>0.8/10</f>
        <v>0.08</v>
      </c>
      <c r="J6" s="133" t="e">
        <f>H6*I6</f>
        <v>#VALUE!</v>
      </c>
      <c r="L6" s="131" t="s">
        <v>51</v>
      </c>
      <c r="M6" s="135" t="s">
        <v>119</v>
      </c>
      <c r="N6" s="132">
        <f>0.6/15</f>
        <v>0.04</v>
      </c>
      <c r="O6" s="174" t="e">
        <f>M6*N6</f>
        <v>#VALUE!</v>
      </c>
    </row>
    <row r="7" spans="2:15">
      <c r="B7" s="131" t="s">
        <v>47</v>
      </c>
      <c r="C7" s="134" t="s">
        <v>113</v>
      </c>
      <c r="D7" s="132">
        <f>1/4.25</f>
        <v>0.23529411764705882</v>
      </c>
      <c r="E7" s="133" t="e">
        <f>C7*D7</f>
        <v>#VALUE!</v>
      </c>
      <c r="G7" s="131" t="s">
        <v>49</v>
      </c>
      <c r="H7" s="135" t="s">
        <v>115</v>
      </c>
      <c r="I7" s="132">
        <f>1/10</f>
        <v>0.1</v>
      </c>
      <c r="J7" s="133" t="e">
        <f>H7*I7</f>
        <v>#VALUE!</v>
      </c>
      <c r="L7" s="131" t="s">
        <v>52</v>
      </c>
      <c r="M7" s="135" t="s">
        <v>116</v>
      </c>
      <c r="N7" s="132">
        <f>0.8/15</f>
        <v>5.3333333333333337E-2</v>
      </c>
      <c r="O7" s="174" t="e">
        <f>M7*N7</f>
        <v>#VALUE!</v>
      </c>
    </row>
    <row r="8" spans="2:15">
      <c r="B8" s="136" t="s">
        <v>54</v>
      </c>
      <c r="C8" s="155">
        <f>SUM(C6:C7)</f>
        <v>0</v>
      </c>
      <c r="D8" s="154"/>
      <c r="E8" s="137" t="e">
        <f>E6+E7</f>
        <v>#VALUE!</v>
      </c>
      <c r="G8" s="136" t="s">
        <v>54</v>
      </c>
      <c r="H8" s="156">
        <f>SUM(H6:H7)</f>
        <v>0</v>
      </c>
      <c r="I8" s="154"/>
      <c r="J8" s="137" t="e">
        <f>J6+J7</f>
        <v>#VALUE!</v>
      </c>
      <c r="L8" s="136" t="s">
        <v>54</v>
      </c>
      <c r="M8" s="156">
        <f>SUM(M6:M7)</f>
        <v>0</v>
      </c>
      <c r="N8" s="154"/>
      <c r="O8" s="175" t="e">
        <f>O6+O7</f>
        <v>#VALUE!</v>
      </c>
    </row>
    <row r="9" spans="2:15" ht="7.5" customHeight="1">
      <c r="B9" s="26"/>
      <c r="K9" s="26"/>
      <c r="O9" s="115"/>
    </row>
    <row r="10" spans="2:15">
      <c r="B10" s="140" t="s">
        <v>60</v>
      </c>
      <c r="G10" s="140" t="s">
        <v>61</v>
      </c>
      <c r="O10" s="115"/>
    </row>
    <row r="11" spans="2:15" ht="3.75" customHeight="1">
      <c r="B11" s="225"/>
      <c r="C11" s="225"/>
      <c r="D11" s="225"/>
      <c r="E11" s="225"/>
      <c r="O11" s="115"/>
    </row>
    <row r="12" spans="2:15">
      <c r="B12" s="192" t="s">
        <v>55</v>
      </c>
      <c r="C12" s="192"/>
      <c r="D12" s="192"/>
      <c r="E12" s="116" t="e">
        <f>E8</f>
        <v>#VALUE!</v>
      </c>
      <c r="G12" s="192" t="s">
        <v>55</v>
      </c>
      <c r="H12" s="192"/>
      <c r="I12" s="192"/>
      <c r="J12" s="117" t="e">
        <f t="shared" ref="J12:J17" si="0">E12</f>
        <v>#VALUE!</v>
      </c>
    </row>
    <row r="13" spans="2:15">
      <c r="B13" s="192" t="s">
        <v>56</v>
      </c>
      <c r="C13" s="192"/>
      <c r="D13" s="192"/>
      <c r="E13" s="116" t="e">
        <f>J8</f>
        <v>#VALUE!</v>
      </c>
      <c r="G13" s="192" t="s">
        <v>56</v>
      </c>
      <c r="H13" s="192"/>
      <c r="I13" s="192"/>
      <c r="J13" s="117" t="e">
        <f t="shared" si="0"/>
        <v>#VALUE!</v>
      </c>
    </row>
    <row r="14" spans="2:15">
      <c r="B14" s="192" t="s">
        <v>62</v>
      </c>
      <c r="C14" s="192"/>
      <c r="D14" s="192"/>
      <c r="E14" s="116" t="e">
        <f>O8</f>
        <v>#VALUE!</v>
      </c>
      <c r="G14" s="192" t="s">
        <v>62</v>
      </c>
      <c r="H14" s="192"/>
      <c r="I14" s="192"/>
      <c r="J14" s="117" t="e">
        <f t="shared" si="0"/>
        <v>#VALUE!</v>
      </c>
    </row>
    <row r="15" spans="2:15">
      <c r="B15" s="197" t="s">
        <v>73</v>
      </c>
      <c r="C15" s="197"/>
      <c r="D15" s="197"/>
      <c r="E15" s="138" t="e">
        <f>E12+E13+E14</f>
        <v>#VALUE!</v>
      </c>
      <c r="G15" s="197" t="s">
        <v>73</v>
      </c>
      <c r="H15" s="197"/>
      <c r="I15" s="197"/>
      <c r="J15" s="142" t="e">
        <f>J12+J13+J14</f>
        <v>#VALUE!</v>
      </c>
    </row>
    <row r="16" spans="2:15">
      <c r="B16" s="192" t="s">
        <v>59</v>
      </c>
      <c r="C16" s="192"/>
      <c r="D16" s="192"/>
      <c r="E16" s="116">
        <v>6.25E-2</v>
      </c>
      <c r="G16" s="192" t="s">
        <v>59</v>
      </c>
      <c r="H16" s="192"/>
      <c r="I16" s="192"/>
      <c r="J16" s="117">
        <f t="shared" si="0"/>
        <v>6.25E-2</v>
      </c>
    </row>
    <row r="17" spans="1:15">
      <c r="B17" s="192" t="s">
        <v>57</v>
      </c>
      <c r="C17" s="192"/>
      <c r="D17" s="192"/>
      <c r="E17" s="139" t="e">
        <f>IF(E15&lt;=4,0.125,IF(E15&lt;=10,0.25,IF(E15&lt;=15,0.375)))</f>
        <v>#VALUE!</v>
      </c>
      <c r="G17" s="192" t="s">
        <v>57</v>
      </c>
      <c r="H17" s="192"/>
      <c r="I17" s="192"/>
      <c r="J17" s="117" t="e">
        <f t="shared" si="0"/>
        <v>#VALUE!</v>
      </c>
    </row>
    <row r="18" spans="1:15">
      <c r="B18" s="192" t="s">
        <v>58</v>
      </c>
      <c r="C18" s="192"/>
      <c r="D18" s="192"/>
      <c r="E18" s="120"/>
      <c r="F18" s="116"/>
      <c r="G18" s="192" t="s">
        <v>58</v>
      </c>
      <c r="H18" s="192"/>
      <c r="I18" s="192"/>
      <c r="J18" s="122" t="e">
        <f>J17</f>
        <v>#VALUE!</v>
      </c>
      <c r="L18" s="218" t="s">
        <v>71</v>
      </c>
      <c r="M18" s="219"/>
      <c r="N18" s="219"/>
      <c r="O18" s="116"/>
    </row>
    <row r="19" spans="1:15" ht="14.25" customHeight="1">
      <c r="B19" s="227" t="s">
        <v>54</v>
      </c>
      <c r="C19" s="227"/>
      <c r="D19" s="227"/>
      <c r="E19" s="125" t="e">
        <f>E12+E13+E16+E17</f>
        <v>#VALUE!</v>
      </c>
      <c r="F19" s="121"/>
      <c r="G19" s="227" t="s">
        <v>54</v>
      </c>
      <c r="H19" s="227"/>
      <c r="I19" s="227"/>
      <c r="J19" s="141" t="e">
        <f>J12+J13+J16+J17+J18</f>
        <v>#VALUE!</v>
      </c>
      <c r="L19" s="118"/>
      <c r="N19" s="143" t="s">
        <v>72</v>
      </c>
      <c r="O19" s="177">
        <v>0</v>
      </c>
    </row>
    <row r="20" spans="1:15" ht="5.25" customHeight="1">
      <c r="C20" s="118"/>
      <c r="D20" s="119"/>
      <c r="E20" s="119"/>
      <c r="F20" s="116"/>
      <c r="G20" s="118"/>
      <c r="H20" s="121"/>
      <c r="I20" s="121"/>
      <c r="J20" s="116"/>
      <c r="L20" s="118"/>
      <c r="M20" s="118"/>
      <c r="N20" s="118"/>
      <c r="O20" s="116"/>
    </row>
    <row r="21" spans="1:15" ht="12.75" customHeight="1">
      <c r="G21" s="220" t="s">
        <v>76</v>
      </c>
      <c r="H21" s="220"/>
      <c r="I21" s="220"/>
      <c r="J21" s="220"/>
      <c r="K21" s="220"/>
      <c r="L21" s="220"/>
      <c r="O21" s="117"/>
    </row>
    <row r="22" spans="1:15">
      <c r="G22" s="220"/>
      <c r="H22" s="220"/>
      <c r="I22" s="220"/>
      <c r="J22" s="220"/>
      <c r="K22" s="220"/>
      <c r="L22" s="220"/>
      <c r="O22" s="117"/>
    </row>
    <row r="23" spans="1:15">
      <c r="B23" s="123"/>
      <c r="C23" s="124"/>
      <c r="D23" s="124"/>
      <c r="E23" s="124"/>
      <c r="F23" s="125"/>
      <c r="G23" s="220"/>
      <c r="H23" s="220"/>
      <c r="I23" s="220"/>
      <c r="J23" s="220"/>
      <c r="K23" s="220"/>
      <c r="L23" s="220"/>
      <c r="M23" s="124"/>
      <c r="N23" s="124"/>
      <c r="O23" s="125"/>
    </row>
    <row r="24" spans="1:15" ht="9" customHeight="1">
      <c r="G24" s="220"/>
      <c r="H24" s="220"/>
      <c r="I24" s="220"/>
      <c r="J24" s="220"/>
      <c r="K24" s="220"/>
      <c r="L24" s="220"/>
    </row>
    <row r="25" spans="1:15" ht="9" hidden="1" customHeight="1">
      <c r="G25" s="220"/>
      <c r="H25" s="220"/>
      <c r="I25" s="220"/>
      <c r="J25" s="220"/>
      <c r="K25" s="220"/>
      <c r="L25" s="220"/>
    </row>
    <row r="26" spans="1:15" ht="8.25" customHeight="1">
      <c r="G26" s="126"/>
      <c r="H26" s="126"/>
      <c r="I26" s="126"/>
      <c r="J26" s="126"/>
      <c r="K26" s="126"/>
      <c r="L26" s="126"/>
    </row>
    <row r="27" spans="1:15">
      <c r="A27" s="140" t="s">
        <v>63</v>
      </c>
    </row>
    <row r="28" spans="1:15" ht="12" customHeight="1">
      <c r="A28" s="203" t="s">
        <v>64</v>
      </c>
      <c r="B28" s="204"/>
      <c r="C28" s="205"/>
      <c r="D28" s="213" t="s">
        <v>77</v>
      </c>
      <c r="E28" s="213"/>
      <c r="F28" s="213"/>
      <c r="G28" s="214" t="s">
        <v>88</v>
      </c>
      <c r="H28" s="214" t="s">
        <v>78</v>
      </c>
      <c r="I28" s="199" t="s">
        <v>70</v>
      </c>
      <c r="J28" s="200"/>
      <c r="K28" s="200"/>
      <c r="L28" s="200"/>
      <c r="M28" s="200"/>
      <c r="N28" s="200"/>
      <c r="O28" s="200"/>
    </row>
    <row r="29" spans="1:15" ht="12.75" customHeight="1">
      <c r="A29" s="206"/>
      <c r="B29" s="207"/>
      <c r="C29" s="208"/>
      <c r="D29" s="213"/>
      <c r="E29" s="213"/>
      <c r="F29" s="213"/>
      <c r="G29" s="215"/>
      <c r="H29" s="215"/>
      <c r="I29" s="217" t="s">
        <v>84</v>
      </c>
      <c r="J29" s="217"/>
      <c r="K29" s="217"/>
      <c r="L29" s="217"/>
      <c r="M29" s="217"/>
      <c r="N29" s="217"/>
      <c r="O29" s="217"/>
    </row>
    <row r="30" spans="1:15" ht="12.75" customHeight="1">
      <c r="A30" s="206"/>
      <c r="B30" s="207"/>
      <c r="C30" s="208"/>
      <c r="D30" s="196" t="s">
        <v>87</v>
      </c>
      <c r="E30" s="196" t="s">
        <v>75</v>
      </c>
      <c r="F30" s="196"/>
      <c r="G30" s="215"/>
      <c r="H30" s="215"/>
      <c r="I30" s="217"/>
      <c r="J30" s="217"/>
      <c r="K30" s="217"/>
      <c r="L30" s="217"/>
      <c r="M30" s="217"/>
      <c r="N30" s="217"/>
      <c r="O30" s="217"/>
    </row>
    <row r="31" spans="1:15" ht="12" customHeight="1">
      <c r="A31" s="209"/>
      <c r="B31" s="210"/>
      <c r="C31" s="211"/>
      <c r="D31" s="196"/>
      <c r="E31" s="196"/>
      <c r="F31" s="196"/>
      <c r="G31" s="216"/>
      <c r="H31" s="216"/>
      <c r="I31" s="217"/>
      <c r="J31" s="217"/>
      <c r="K31" s="217"/>
      <c r="L31" s="217"/>
      <c r="M31" s="217"/>
      <c r="N31" s="217"/>
      <c r="O31" s="217"/>
    </row>
    <row r="32" spans="1:15" ht="12.75">
      <c r="A32" s="160" t="s">
        <v>65</v>
      </c>
      <c r="B32" s="185" t="s">
        <v>117</v>
      </c>
      <c r="C32" s="185"/>
      <c r="D32" s="179" t="s">
        <v>118</v>
      </c>
      <c r="E32" s="178"/>
      <c r="F32" s="170"/>
      <c r="G32" s="158"/>
      <c r="H32" s="159" t="e">
        <f>D32+E32+G32</f>
        <v>#VALUE!</v>
      </c>
      <c r="I32" s="188" t="s">
        <v>109</v>
      </c>
      <c r="J32" s="195"/>
      <c r="K32" s="195"/>
      <c r="L32" s="195"/>
      <c r="M32" s="195"/>
      <c r="N32" s="195"/>
      <c r="O32" s="189"/>
    </row>
    <row r="33" spans="1:15" ht="12.75">
      <c r="A33" s="160"/>
      <c r="B33" s="186" t="s">
        <v>73</v>
      </c>
      <c r="C33" s="187"/>
      <c r="D33" s="165"/>
      <c r="E33" s="180"/>
      <c r="F33" s="181"/>
      <c r="G33" s="165"/>
      <c r="H33" s="171" t="e">
        <f>H32</f>
        <v>#VALUE!</v>
      </c>
      <c r="I33" s="180"/>
      <c r="J33" s="201"/>
      <c r="K33" s="201"/>
      <c r="L33" s="201"/>
      <c r="M33" s="201"/>
      <c r="N33" s="201"/>
      <c r="O33" s="181"/>
    </row>
    <row r="34" spans="1:15" ht="12.75">
      <c r="A34" s="160" t="s">
        <v>93</v>
      </c>
      <c r="B34" s="193"/>
      <c r="C34" s="194"/>
      <c r="D34" s="158"/>
      <c r="E34" s="172"/>
      <c r="F34" s="173"/>
      <c r="G34" s="158"/>
      <c r="H34" s="161">
        <f t="shared" ref="H34:H36" si="1">D34+E34+G34</f>
        <v>0</v>
      </c>
      <c r="I34" s="188" t="s">
        <v>89</v>
      </c>
      <c r="J34" s="195"/>
      <c r="K34" s="195"/>
      <c r="L34" s="195"/>
      <c r="M34" s="195"/>
      <c r="N34" s="195"/>
      <c r="O34" s="189"/>
    </row>
    <row r="35" spans="1:15" ht="12.75">
      <c r="A35" s="160" t="s">
        <v>66</v>
      </c>
      <c r="B35" s="193"/>
      <c r="C35" s="194"/>
      <c r="D35" s="158"/>
      <c r="E35" s="178"/>
      <c r="F35" s="173"/>
      <c r="G35" s="158"/>
      <c r="H35" s="161">
        <f t="shared" si="1"/>
        <v>0</v>
      </c>
      <c r="I35" s="188" t="s">
        <v>89</v>
      </c>
      <c r="J35" s="195"/>
      <c r="K35" s="195"/>
      <c r="L35" s="195"/>
      <c r="M35" s="195"/>
      <c r="N35" s="195"/>
      <c r="O35" s="189"/>
    </row>
    <row r="36" spans="1:15" ht="12.75">
      <c r="A36" s="160" t="s">
        <v>67</v>
      </c>
      <c r="B36" s="193"/>
      <c r="C36" s="194"/>
      <c r="D36" s="158"/>
      <c r="E36" s="172"/>
      <c r="F36" s="173"/>
      <c r="G36" s="158"/>
      <c r="H36" s="161">
        <f t="shared" si="1"/>
        <v>0</v>
      </c>
      <c r="I36" s="188" t="s">
        <v>99</v>
      </c>
      <c r="J36" s="195"/>
      <c r="K36" s="195"/>
      <c r="L36" s="195"/>
      <c r="M36" s="195"/>
      <c r="N36" s="195"/>
      <c r="O36" s="189"/>
    </row>
    <row r="37" spans="1:15" ht="12.75">
      <c r="A37" s="160"/>
      <c r="B37" s="186" t="s">
        <v>73</v>
      </c>
      <c r="C37" s="187"/>
      <c r="D37" s="165"/>
      <c r="E37" s="180"/>
      <c r="F37" s="181"/>
      <c r="G37" s="165"/>
      <c r="H37" s="171">
        <f>H36+H35+H34</f>
        <v>0</v>
      </c>
      <c r="I37" s="180"/>
      <c r="J37" s="201"/>
      <c r="K37" s="201"/>
      <c r="L37" s="201"/>
      <c r="M37" s="201"/>
      <c r="N37" s="201"/>
      <c r="O37" s="181"/>
    </row>
    <row r="38" spans="1:15" ht="12.75">
      <c r="A38" s="160" t="s">
        <v>68</v>
      </c>
      <c r="B38" s="185"/>
      <c r="C38" s="185"/>
      <c r="D38" s="179"/>
      <c r="E38" s="190"/>
      <c r="F38" s="190"/>
      <c r="G38" s="158"/>
      <c r="H38" s="161">
        <f t="shared" ref="H38:H45" si="2">D38+E38+G38</f>
        <v>0</v>
      </c>
      <c r="I38" s="190"/>
      <c r="J38" s="190"/>
      <c r="K38" s="190"/>
      <c r="L38" s="190"/>
      <c r="M38" s="190"/>
      <c r="N38" s="190"/>
      <c r="O38" s="190"/>
    </row>
    <row r="39" spans="1:15" ht="12.75">
      <c r="A39" s="160" t="s">
        <v>69</v>
      </c>
      <c r="B39" s="185"/>
      <c r="C39" s="185"/>
      <c r="D39" s="158"/>
      <c r="E39" s="190"/>
      <c r="F39" s="190"/>
      <c r="G39" s="158"/>
      <c r="H39" s="159">
        <f t="shared" si="2"/>
        <v>0</v>
      </c>
      <c r="I39" s="190"/>
      <c r="J39" s="190"/>
      <c r="K39" s="190"/>
      <c r="L39" s="190"/>
      <c r="M39" s="190"/>
      <c r="N39" s="190"/>
      <c r="O39" s="190"/>
    </row>
    <row r="40" spans="1:15" ht="12.75">
      <c r="A40" s="160" t="s">
        <v>90</v>
      </c>
      <c r="B40" s="185"/>
      <c r="C40" s="185"/>
      <c r="D40" s="158"/>
      <c r="E40" s="190"/>
      <c r="F40" s="190"/>
      <c r="G40" s="158"/>
      <c r="H40" s="159">
        <f t="shared" si="2"/>
        <v>0</v>
      </c>
      <c r="I40" s="190"/>
      <c r="J40" s="190"/>
      <c r="K40" s="190"/>
      <c r="L40" s="190"/>
      <c r="M40" s="190"/>
      <c r="N40" s="190"/>
      <c r="O40" s="190"/>
    </row>
    <row r="41" spans="1:15" ht="12.75">
      <c r="A41" s="160" t="s">
        <v>91</v>
      </c>
      <c r="B41" s="185"/>
      <c r="C41" s="185"/>
      <c r="D41" s="158"/>
      <c r="E41" s="188"/>
      <c r="F41" s="189"/>
      <c r="G41" s="158"/>
      <c r="H41" s="159">
        <f t="shared" si="2"/>
        <v>0</v>
      </c>
      <c r="I41" s="190"/>
      <c r="J41" s="190"/>
      <c r="K41" s="190"/>
      <c r="L41" s="190"/>
      <c r="M41" s="190"/>
      <c r="N41" s="190"/>
      <c r="O41" s="190"/>
    </row>
    <row r="42" spans="1:15" ht="12.75">
      <c r="A42" s="160" t="s">
        <v>92</v>
      </c>
      <c r="B42" s="185"/>
      <c r="C42" s="185"/>
      <c r="D42" s="158"/>
      <c r="E42" s="188"/>
      <c r="F42" s="189"/>
      <c r="G42" s="158"/>
      <c r="H42" s="159">
        <f t="shared" si="2"/>
        <v>0</v>
      </c>
      <c r="I42" s="190"/>
      <c r="J42" s="190"/>
      <c r="K42" s="190"/>
      <c r="L42" s="190"/>
      <c r="M42" s="190"/>
      <c r="N42" s="190"/>
      <c r="O42" s="190"/>
    </row>
    <row r="43" spans="1:15" ht="12.75">
      <c r="A43" s="160" t="s">
        <v>95</v>
      </c>
      <c r="B43" s="185"/>
      <c r="C43" s="185"/>
      <c r="D43" s="158"/>
      <c r="E43" s="188"/>
      <c r="F43" s="189"/>
      <c r="G43" s="158"/>
      <c r="H43" s="159">
        <f t="shared" si="2"/>
        <v>0</v>
      </c>
      <c r="I43" s="190"/>
      <c r="J43" s="190"/>
      <c r="K43" s="190"/>
      <c r="L43" s="190"/>
      <c r="M43" s="190"/>
      <c r="N43" s="190"/>
      <c r="O43" s="190"/>
    </row>
    <row r="44" spans="1:15" ht="12.75">
      <c r="A44" s="160" t="s">
        <v>96</v>
      </c>
      <c r="B44" s="185"/>
      <c r="C44" s="185"/>
      <c r="D44" s="158"/>
      <c r="E44" s="188"/>
      <c r="F44" s="189"/>
      <c r="G44" s="158"/>
      <c r="H44" s="159">
        <f t="shared" si="2"/>
        <v>0</v>
      </c>
      <c r="I44" s="190"/>
      <c r="J44" s="190"/>
      <c r="K44" s="190"/>
      <c r="L44" s="190"/>
      <c r="M44" s="190"/>
      <c r="N44" s="190"/>
      <c r="O44" s="190"/>
    </row>
    <row r="45" spans="1:15" ht="12.75">
      <c r="A45" s="160" t="s">
        <v>97</v>
      </c>
      <c r="B45" s="185"/>
      <c r="C45" s="185"/>
      <c r="D45" s="158"/>
      <c r="E45" s="190"/>
      <c r="F45" s="190"/>
      <c r="G45" s="158"/>
      <c r="H45" s="159">
        <f t="shared" si="2"/>
        <v>0</v>
      </c>
      <c r="I45" s="190"/>
      <c r="J45" s="190"/>
      <c r="K45" s="190"/>
      <c r="L45" s="190"/>
      <c r="M45" s="190"/>
      <c r="N45" s="190"/>
      <c r="O45" s="190"/>
    </row>
    <row r="46" spans="1:15" ht="14.25" customHeight="1">
      <c r="A46" s="160"/>
      <c r="B46" s="186" t="s">
        <v>73</v>
      </c>
      <c r="C46" s="187"/>
      <c r="D46" s="165">
        <f>SUM(D38:D45)</f>
        <v>0</v>
      </c>
      <c r="E46" s="180">
        <f>SUM(E38:F45)</f>
        <v>0</v>
      </c>
      <c r="F46" s="181"/>
      <c r="G46" s="165"/>
      <c r="H46" s="169">
        <f>SUM(H38:H45)</f>
        <v>0</v>
      </c>
      <c r="I46" s="76"/>
      <c r="J46" s="76"/>
      <c r="K46" s="76"/>
      <c r="L46" s="76"/>
      <c r="M46" s="76"/>
      <c r="N46" s="76"/>
      <c r="O46" s="76"/>
    </row>
    <row r="47" spans="1:15" ht="13.5" customHeight="1">
      <c r="A47" s="160"/>
      <c r="B47" s="186" t="s">
        <v>54</v>
      </c>
      <c r="C47" s="187"/>
      <c r="D47" s="168">
        <f>SUM(D32:D45)</f>
        <v>0</v>
      </c>
      <c r="E47" s="180">
        <f>SUM(E32:F45)</f>
        <v>0</v>
      </c>
      <c r="F47" s="181"/>
      <c r="G47" s="165">
        <f>G32+G34+G35+G36+G38+G39+G40+G41+G42+G43+G44+G45</f>
        <v>0</v>
      </c>
      <c r="H47" s="131"/>
      <c r="I47" s="76"/>
      <c r="J47" s="76"/>
      <c r="K47" s="76"/>
      <c r="L47" s="76"/>
      <c r="M47" s="76"/>
      <c r="N47" s="76"/>
      <c r="O47" s="76"/>
    </row>
    <row r="48" spans="1:15" ht="13.5" customHeight="1">
      <c r="A48" s="160"/>
      <c r="B48" s="166"/>
      <c r="C48" s="167"/>
      <c r="D48" s="182">
        <f>(D47+E47)/39</f>
        <v>0</v>
      </c>
      <c r="E48" s="183"/>
      <c r="F48" s="184"/>
      <c r="G48" s="165"/>
      <c r="H48" s="162"/>
      <c r="I48" s="76"/>
      <c r="J48" s="76"/>
      <c r="K48" s="76"/>
      <c r="L48" s="76"/>
      <c r="M48" s="76"/>
      <c r="N48" s="76"/>
      <c r="O48" s="76"/>
    </row>
    <row r="49" spans="1:8" ht="12.75">
      <c r="A49" s="226" t="s">
        <v>79</v>
      </c>
      <c r="B49" s="226"/>
      <c r="C49" s="226"/>
      <c r="D49" s="226"/>
      <c r="E49" s="226"/>
      <c r="F49" s="226"/>
      <c r="G49" s="226"/>
      <c r="H49" s="162" t="e">
        <f>(H33+H37+(SUM(H38:H45)))/39</f>
        <v>#VALUE!</v>
      </c>
    </row>
    <row r="52" spans="1:8">
      <c r="B52" s="224"/>
      <c r="C52" s="224"/>
      <c r="E52" s="224"/>
      <c r="F52" s="224"/>
      <c r="G52" s="224"/>
      <c r="H52" s="224"/>
    </row>
    <row r="53" spans="1:8">
      <c r="B53" s="39" t="s">
        <v>24</v>
      </c>
      <c r="E53" s="39" t="s">
        <v>86</v>
      </c>
    </row>
  </sheetData>
  <mergeCells count="88">
    <mergeCell ref="H4:H5"/>
    <mergeCell ref="I4:I5"/>
    <mergeCell ref="J4:J5"/>
    <mergeCell ref="M4:M5"/>
    <mergeCell ref="D4:D5"/>
    <mergeCell ref="B52:C52"/>
    <mergeCell ref="E52:H52"/>
    <mergeCell ref="B11:E11"/>
    <mergeCell ref="A49:G49"/>
    <mergeCell ref="B47:C47"/>
    <mergeCell ref="B15:D15"/>
    <mergeCell ref="B16:D16"/>
    <mergeCell ref="B17:D17"/>
    <mergeCell ref="B18:D18"/>
    <mergeCell ref="B19:D19"/>
    <mergeCell ref="G16:I16"/>
    <mergeCell ref="G17:I17"/>
    <mergeCell ref="G18:I18"/>
    <mergeCell ref="G19:I19"/>
    <mergeCell ref="I40:O40"/>
    <mergeCell ref="I45:O45"/>
    <mergeCell ref="C2:E2"/>
    <mergeCell ref="A28:C31"/>
    <mergeCell ref="G4:G5"/>
    <mergeCell ref="L4:L5"/>
    <mergeCell ref="D28:F29"/>
    <mergeCell ref="G28:G31"/>
    <mergeCell ref="H28:H31"/>
    <mergeCell ref="I29:O31"/>
    <mergeCell ref="L18:N18"/>
    <mergeCell ref="G21:L25"/>
    <mergeCell ref="B13:D13"/>
    <mergeCell ref="B14:D14"/>
    <mergeCell ref="E4:E5"/>
    <mergeCell ref="B4:B5"/>
    <mergeCell ref="N2:O2"/>
    <mergeCell ref="H2:L2"/>
    <mergeCell ref="I39:O39"/>
    <mergeCell ref="B38:C38"/>
    <mergeCell ref="I28:O28"/>
    <mergeCell ref="E38:F38"/>
    <mergeCell ref="E30:F31"/>
    <mergeCell ref="I38:O38"/>
    <mergeCell ref="I32:O32"/>
    <mergeCell ref="B33:C33"/>
    <mergeCell ref="E33:F33"/>
    <mergeCell ref="I33:O33"/>
    <mergeCell ref="B37:C37"/>
    <mergeCell ref="E37:F37"/>
    <mergeCell ref="I37:O37"/>
    <mergeCell ref="B39:C39"/>
    <mergeCell ref="B40:C40"/>
    <mergeCell ref="B45:C45"/>
    <mergeCell ref="E39:F39"/>
    <mergeCell ref="E40:F40"/>
    <mergeCell ref="E45:F45"/>
    <mergeCell ref="C4:C5"/>
    <mergeCell ref="G12:I12"/>
    <mergeCell ref="B34:C34"/>
    <mergeCell ref="B35:C35"/>
    <mergeCell ref="B36:C36"/>
    <mergeCell ref="I34:O34"/>
    <mergeCell ref="I35:O35"/>
    <mergeCell ref="I36:O36"/>
    <mergeCell ref="D30:D31"/>
    <mergeCell ref="G13:I13"/>
    <mergeCell ref="G14:I14"/>
    <mergeCell ref="G15:I15"/>
    <mergeCell ref="B32:C32"/>
    <mergeCell ref="B12:D12"/>
    <mergeCell ref="N4:N5"/>
    <mergeCell ref="O4:O5"/>
    <mergeCell ref="I41:O41"/>
    <mergeCell ref="I42:O42"/>
    <mergeCell ref="I43:O43"/>
    <mergeCell ref="I44:O44"/>
    <mergeCell ref="E41:F41"/>
    <mergeCell ref="E42:F42"/>
    <mergeCell ref="E43:F43"/>
    <mergeCell ref="E46:F46"/>
    <mergeCell ref="E47:F47"/>
    <mergeCell ref="D48:F48"/>
    <mergeCell ref="B41:C41"/>
    <mergeCell ref="B42:C42"/>
    <mergeCell ref="B43:C43"/>
    <mergeCell ref="B44:C44"/>
    <mergeCell ref="B46:C46"/>
    <mergeCell ref="E44:F44"/>
  </mergeCells>
  <pageMargins left="0.7" right="0.7" top="0.78740157499999996" bottom="0.78740157499999996" header="0.3" footer="0.3"/>
  <pageSetup paperSize="9" orientation="landscape" r:id="rId1"/>
  <headerFooter>
    <oddHeader>&amp;L&amp;UBitte nur die orange unterlegten Felder ausfüllen.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T52"/>
  <sheetViews>
    <sheetView view="pageLayout" workbookViewId="0">
      <selection activeCell="D38" sqref="D38"/>
    </sheetView>
  </sheetViews>
  <sheetFormatPr baseColWidth="10" defaultRowHeight="12.75"/>
  <cols>
    <col min="1" max="1" width="0.7109375" customWidth="1"/>
    <col min="2" max="2" width="13.42578125" customWidth="1"/>
    <col min="3" max="3" width="9.42578125" customWidth="1"/>
    <col min="4" max="4" width="9.28515625" customWidth="1"/>
    <col min="5" max="5" width="3.85546875" customWidth="1"/>
    <col min="6" max="6" width="8.7109375" customWidth="1"/>
    <col min="7" max="8" width="8.5703125" customWidth="1"/>
    <col min="9" max="9" width="3.28515625" customWidth="1"/>
    <col min="10" max="10" width="8.5703125" customWidth="1"/>
    <col min="11" max="11" width="12" customWidth="1"/>
    <col min="12" max="12" width="10.140625" customWidth="1"/>
    <col min="13" max="13" width="9" customWidth="1"/>
    <col min="14" max="14" width="12.7109375" customWidth="1"/>
    <col min="15" max="15" width="10" customWidth="1"/>
    <col min="16" max="16" width="10.28515625" customWidth="1"/>
  </cols>
  <sheetData>
    <row r="1" spans="2:16" s="2" customFormat="1">
      <c r="B1" s="5" t="s">
        <v>104</v>
      </c>
      <c r="N1" s="92"/>
      <c r="P1" s="92"/>
    </row>
    <row r="2" spans="2:16" s="2" customFormat="1" hidden="1">
      <c r="H2" s="6"/>
      <c r="I2" s="6"/>
    </row>
    <row r="3" spans="2:16" hidden="1"/>
    <row r="4" spans="2:16" ht="6" customHeight="1"/>
    <row r="5" spans="2:16">
      <c r="B5" s="5" t="s">
        <v>0</v>
      </c>
      <c r="C5" s="202" t="str">
        <f>'Antrag - Anlage 1 '!C2:E2</f>
        <v>#KITA-NAME#</v>
      </c>
      <c r="D5" s="202"/>
      <c r="E5" s="202"/>
      <c r="F5" s="202"/>
      <c r="G5" s="202"/>
      <c r="H5" s="202"/>
      <c r="K5" s="2" t="s">
        <v>13</v>
      </c>
      <c r="L5" s="176" t="str">
        <f>'Antrag - Anlage 1 '!N2:N2</f>
        <v>#STICHTAG#</v>
      </c>
      <c r="M5" s="176"/>
    </row>
    <row r="6" spans="2:16" ht="6" customHeight="1">
      <c r="B6" s="2"/>
      <c r="C6" s="2"/>
      <c r="D6" s="2"/>
      <c r="E6" s="2"/>
      <c r="F6" s="2"/>
    </row>
    <row r="7" spans="2:16">
      <c r="B7" s="5" t="s">
        <v>1</v>
      </c>
      <c r="C7" s="202" t="str">
        <f>'Antrag - Anlage 1 '!H2:H2</f>
        <v>ASF Brandenburg e. V.</v>
      </c>
      <c r="D7" s="202"/>
      <c r="E7" s="202"/>
      <c r="F7" s="202"/>
      <c r="G7" s="202"/>
      <c r="H7" s="202"/>
      <c r="K7" s="26" t="s">
        <v>83</v>
      </c>
      <c r="L7" s="231" t="s">
        <v>108</v>
      </c>
      <c r="M7" s="231"/>
      <c r="N7" s="231"/>
    </row>
    <row r="8" spans="2:16" ht="7.5" customHeight="1" thickBot="1"/>
    <row r="9" spans="2:16" ht="12" customHeight="1">
      <c r="B9" s="11" t="s">
        <v>15</v>
      </c>
      <c r="C9" s="235" t="s">
        <v>17</v>
      </c>
      <c r="D9" s="236"/>
      <c r="E9" s="236"/>
      <c r="F9" s="237"/>
      <c r="G9" s="235" t="s">
        <v>18</v>
      </c>
      <c r="H9" s="236"/>
      <c r="I9" s="236"/>
      <c r="J9" s="237"/>
      <c r="K9" s="11" t="s">
        <v>15</v>
      </c>
      <c r="L9" s="235" t="s">
        <v>19</v>
      </c>
      <c r="M9" s="238"/>
      <c r="N9" s="238"/>
      <c r="O9" s="228" t="s">
        <v>43</v>
      </c>
      <c r="P9" s="228" t="s">
        <v>42</v>
      </c>
    </row>
    <row r="10" spans="2:16" ht="12.75" customHeight="1">
      <c r="B10" s="12" t="s">
        <v>16</v>
      </c>
      <c r="C10" s="144" t="s">
        <v>2</v>
      </c>
      <c r="D10" s="225" t="s">
        <v>4</v>
      </c>
      <c r="E10" s="225"/>
      <c r="F10" s="145" t="s">
        <v>6</v>
      </c>
      <c r="G10" s="144" t="s">
        <v>2</v>
      </c>
      <c r="H10" s="8" t="s">
        <v>4</v>
      </c>
      <c r="I10" s="8"/>
      <c r="J10" s="145" t="s">
        <v>6</v>
      </c>
      <c r="K10" s="12" t="s">
        <v>16</v>
      </c>
      <c r="L10" s="144" t="s">
        <v>2</v>
      </c>
      <c r="M10" s="8" t="s">
        <v>4</v>
      </c>
      <c r="N10" s="8" t="s">
        <v>6</v>
      </c>
      <c r="O10" s="229"/>
      <c r="P10" s="229"/>
    </row>
    <row r="11" spans="2:16" ht="13.5" thickBot="1">
      <c r="B11" s="146" t="s">
        <v>14</v>
      </c>
      <c r="C11" s="147" t="s">
        <v>3</v>
      </c>
      <c r="D11" s="241" t="s">
        <v>5</v>
      </c>
      <c r="E11" s="241"/>
      <c r="F11" s="148" t="s">
        <v>7</v>
      </c>
      <c r="G11" s="147" t="s">
        <v>3</v>
      </c>
      <c r="H11" s="149" t="s">
        <v>5</v>
      </c>
      <c r="I11" s="149"/>
      <c r="J11" s="148" t="s">
        <v>7</v>
      </c>
      <c r="K11" s="146" t="s">
        <v>14</v>
      </c>
      <c r="L11" s="147" t="s">
        <v>3</v>
      </c>
      <c r="M11" s="149" t="s">
        <v>5</v>
      </c>
      <c r="N11" s="149" t="s">
        <v>7</v>
      </c>
      <c r="O11" s="230"/>
      <c r="P11" s="230"/>
    </row>
    <row r="12" spans="2:16" ht="13.5" hidden="1" thickBot="1"/>
    <row r="13" spans="2:16" ht="13.5" hidden="1" thickBot="1"/>
    <row r="14" spans="2:16" ht="3.75" customHeight="1">
      <c r="B14" s="15"/>
      <c r="C14" s="13"/>
      <c r="D14" s="17"/>
      <c r="E14" s="17"/>
      <c r="F14" s="14"/>
      <c r="G14" s="13"/>
      <c r="H14" s="17"/>
      <c r="I14" s="17"/>
      <c r="J14" s="14"/>
      <c r="K14" s="15"/>
      <c r="L14" s="17"/>
      <c r="M14" s="17"/>
      <c r="N14" s="17"/>
      <c r="O14" s="18"/>
      <c r="P14" s="18"/>
    </row>
    <row r="15" spans="2:16">
      <c r="B15" s="16" t="s">
        <v>20</v>
      </c>
      <c r="C15" s="152" t="str">
        <f>'Antrag - Anlage 1 '!C6</f>
        <v>#KRIPPEU6#</v>
      </c>
      <c r="D15" s="239">
        <f>0.8/4.25</f>
        <v>0.18823529411764706</v>
      </c>
      <c r="E15" s="239"/>
      <c r="F15" s="106" t="e">
        <f>C15*D15</f>
        <v>#VALUE!</v>
      </c>
      <c r="G15" s="73" t="str">
        <f>'Antrag - Anlage 1 '!H6</f>
        <v>#KITAU6#</v>
      </c>
      <c r="H15" s="127">
        <f>0.8/10</f>
        <v>0.08</v>
      </c>
      <c r="I15" s="127"/>
      <c r="J15" s="106" t="e">
        <f>G15*H15</f>
        <v>#VALUE!</v>
      </c>
      <c r="K15" s="74" t="s">
        <v>8</v>
      </c>
      <c r="L15" s="75" t="str">
        <f>'Antrag - Anlage 1 '!M6</f>
        <v>#HORTU4#</v>
      </c>
      <c r="M15" s="127">
        <f>0.6/15</f>
        <v>0.04</v>
      </c>
      <c r="N15" s="75" t="e">
        <f>L15*M15</f>
        <v>#VALUE!</v>
      </c>
      <c r="O15" s="104" t="e">
        <f>F15+J15+N15</f>
        <v>#VALUE!</v>
      </c>
      <c r="P15" s="77"/>
    </row>
    <row r="16" spans="2:16" ht="6.75" customHeight="1">
      <c r="B16" s="16"/>
      <c r="C16" s="78"/>
      <c r="D16" s="76"/>
      <c r="E16" s="76"/>
      <c r="F16" s="79"/>
      <c r="G16" s="78"/>
      <c r="H16" s="127"/>
      <c r="I16" s="127"/>
      <c r="J16" s="109"/>
      <c r="K16" s="74"/>
      <c r="L16" s="76"/>
      <c r="M16" s="127"/>
      <c r="N16" s="76"/>
      <c r="O16" s="112"/>
      <c r="P16" s="80"/>
    </row>
    <row r="17" spans="2:16" ht="13.5" thickBot="1">
      <c r="B17" s="10" t="s">
        <v>21</v>
      </c>
      <c r="C17" s="151" t="str">
        <f>'Antrag - Anlage 1 '!C7</f>
        <v>#KRIPPEÜ6#</v>
      </c>
      <c r="D17" s="240">
        <f>1/4.25</f>
        <v>0.23529411764705882</v>
      </c>
      <c r="E17" s="240"/>
      <c r="F17" s="107" t="e">
        <f>C17*D17</f>
        <v>#VALUE!</v>
      </c>
      <c r="G17" s="81" t="str">
        <f>'Antrag - Anlage 1 '!H7</f>
        <v>#KITAÜ6#</v>
      </c>
      <c r="H17" s="128">
        <f>1/10</f>
        <v>0.1</v>
      </c>
      <c r="I17" s="128"/>
      <c r="J17" s="107" t="e">
        <f>G17*H17</f>
        <v>#VALUE!</v>
      </c>
      <c r="K17" s="82" t="s">
        <v>9</v>
      </c>
      <c r="L17" s="83" t="str">
        <f>'Antrag - Anlage 1 '!M7</f>
        <v>#HORTÜ4#</v>
      </c>
      <c r="M17" s="128">
        <f>0.8/15</f>
        <v>5.3333333333333337E-2</v>
      </c>
      <c r="N17" s="83" t="e">
        <f>L17*M17</f>
        <v>#VALUE!</v>
      </c>
      <c r="O17" s="105" t="e">
        <f>F17+J17+N17</f>
        <v>#VALUE!</v>
      </c>
      <c r="P17" s="84"/>
    </row>
    <row r="18" spans="2:16" hidden="1">
      <c r="C18" s="69"/>
      <c r="D18" s="69"/>
      <c r="E18" s="69"/>
      <c r="F18" s="69"/>
      <c r="G18" s="69"/>
      <c r="H18" s="69"/>
      <c r="I18" s="69"/>
      <c r="J18" s="110"/>
      <c r="K18" s="69"/>
      <c r="L18" s="69"/>
      <c r="M18" s="69"/>
      <c r="N18" s="69"/>
      <c r="O18" s="110"/>
      <c r="P18" s="69"/>
    </row>
    <row r="19" spans="2:16" ht="5.25" hidden="1" customHeight="1">
      <c r="B19" s="15"/>
      <c r="C19" s="85"/>
      <c r="D19" s="86"/>
      <c r="E19" s="86"/>
      <c r="F19" s="87"/>
      <c r="G19" s="85"/>
      <c r="H19" s="86"/>
      <c r="I19" s="86"/>
      <c r="J19" s="111"/>
      <c r="K19" s="88"/>
      <c r="L19" s="85"/>
      <c r="M19" s="86"/>
      <c r="N19" s="86"/>
      <c r="O19" s="113"/>
      <c r="P19" s="89"/>
    </row>
    <row r="20" spans="2:16" s="3" customFormat="1" ht="13.5" thickBot="1">
      <c r="B20" s="19" t="s">
        <v>10</v>
      </c>
      <c r="C20" s="20">
        <f>SUM(C15:C17)</f>
        <v>0</v>
      </c>
      <c r="D20" s="21"/>
      <c r="E20" s="21"/>
      <c r="F20" s="108" t="e">
        <f>F15+F17</f>
        <v>#VALUE!</v>
      </c>
      <c r="G20" s="20">
        <f>SUM(G15:G17)</f>
        <v>0</v>
      </c>
      <c r="H20" s="21"/>
      <c r="I20" s="21"/>
      <c r="J20" s="108" t="e">
        <f>J15+J17</f>
        <v>#VALUE!</v>
      </c>
      <c r="K20" s="22"/>
      <c r="L20" s="20" t="e">
        <f>L15+L17</f>
        <v>#VALUE!</v>
      </c>
      <c r="M20" s="21"/>
      <c r="N20" s="23" t="e">
        <f>N15+N17</f>
        <v>#VALUE!</v>
      </c>
      <c r="O20" s="98" t="e">
        <f>O15+O17</f>
        <v>#VALUE!</v>
      </c>
      <c r="P20" s="98" t="e">
        <f>'Antrag - Anlage 1 '!D48-'Antrag - Anlage 1 '!J16-'Antrag - Anlage 1 '!J17-'Antrag - Anlage 1 '!J18</f>
        <v>#VALUE!</v>
      </c>
    </row>
    <row r="21" spans="2:16" s="3" customFormat="1" ht="5.25" hidden="1" customHeight="1">
      <c r="B21" s="129"/>
    </row>
    <row r="22" spans="2:16">
      <c r="K22" s="2" t="s">
        <v>12</v>
      </c>
      <c r="P22" s="95" t="e">
        <f>P20-O20</f>
        <v>#VALUE!</v>
      </c>
    </row>
    <row r="23" spans="2:16">
      <c r="B23" s="2" t="s">
        <v>22</v>
      </c>
      <c r="G23" s="25" t="e">
        <f>C20+G20+L20</f>
        <v>#VALUE!</v>
      </c>
      <c r="P23" s="1"/>
    </row>
    <row r="24" spans="2:16" hidden="1">
      <c r="D24" s="1"/>
      <c r="E24" s="1"/>
      <c r="F24" s="24"/>
      <c r="G24" s="5"/>
      <c r="P24" s="1"/>
    </row>
    <row r="25" spans="2:16" hidden="1">
      <c r="B25" s="8"/>
      <c r="D25" s="1"/>
      <c r="E25" s="1"/>
      <c r="F25" s="24"/>
      <c r="P25" s="1"/>
    </row>
    <row r="26" spans="2:16">
      <c r="B26" s="2" t="s">
        <v>23</v>
      </c>
      <c r="G26" s="25">
        <v>64</v>
      </c>
      <c r="H26" s="39"/>
      <c r="K26" s="130" t="s">
        <v>40</v>
      </c>
      <c r="P26" s="157" t="e">
        <f>IF(P20&gt;O20,O20,P20)</f>
        <v>#VALUE!</v>
      </c>
    </row>
    <row r="27" spans="2:16">
      <c r="B27" s="2" t="s">
        <v>25</v>
      </c>
      <c r="G27" s="25">
        <v>64</v>
      </c>
      <c r="H27" s="71"/>
      <c r="K27" s="231" t="s">
        <v>39</v>
      </c>
      <c r="L27" s="231"/>
      <c r="M27" s="231"/>
      <c r="P27" s="95">
        <v>6.25E-2</v>
      </c>
    </row>
    <row r="28" spans="2:16">
      <c r="B28" s="2"/>
      <c r="K28" s="130" t="s">
        <v>81</v>
      </c>
      <c r="L28" s="130"/>
      <c r="M28" s="130"/>
      <c r="P28" s="95" t="e">
        <f>'Antrag - Anlage 1 '!J17</f>
        <v>#VALUE!</v>
      </c>
    </row>
    <row r="29" spans="2:16" ht="13.5" thickBot="1">
      <c r="D29" s="1"/>
      <c r="E29" s="1"/>
      <c r="I29" s="39"/>
      <c r="K29" s="36" t="s">
        <v>82</v>
      </c>
      <c r="P29" s="153" t="e">
        <f>'Antrag - Anlage 1 '!J18</f>
        <v>#VALUE!</v>
      </c>
    </row>
    <row r="30" spans="2:16" ht="14.25" customHeight="1" thickBot="1">
      <c r="D30" s="1"/>
      <c r="E30" s="1"/>
      <c r="H30" s="39"/>
      <c r="I30" s="39"/>
      <c r="J30" s="1"/>
      <c r="K30" s="2" t="s">
        <v>41</v>
      </c>
      <c r="P30" s="96" t="e">
        <f>P26+P27+P28+P29</f>
        <v>#VALUE!</v>
      </c>
    </row>
    <row r="31" spans="2:16" ht="13.5" customHeight="1" thickTop="1" thickBot="1">
      <c r="B31" s="243" t="s">
        <v>80</v>
      </c>
      <c r="C31" s="244"/>
      <c r="D31" s="244"/>
      <c r="E31" s="150">
        <f>'Antrag - Anlage 1 '!O19</f>
        <v>0</v>
      </c>
      <c r="J31" s="1"/>
      <c r="P31" s="29"/>
    </row>
    <row r="32" spans="2:16" ht="11.25" customHeight="1" thickTop="1">
      <c r="B32" s="2"/>
      <c r="C32" s="2"/>
      <c r="D32" s="4"/>
      <c r="E32" s="4"/>
      <c r="G32" s="163" t="e">
        <f>SUM(('Antrag - Anlage 1 '!D32+'Antrag - Anlage 1 '!E32))/39</f>
        <v>#VALUE!</v>
      </c>
      <c r="H32" s="26" t="s">
        <v>100</v>
      </c>
      <c r="I32" s="26"/>
      <c r="K32" s="7"/>
      <c r="O32" s="40"/>
      <c r="P32" s="44">
        <v>5100</v>
      </c>
    </row>
    <row r="33" spans="1:20" ht="11.25" customHeight="1">
      <c r="B33" s="2"/>
      <c r="C33" s="2"/>
      <c r="D33" s="4"/>
      <c r="E33" s="4"/>
      <c r="G33" s="163">
        <f>('Antrag - Anlage 1 '!D34+'Antrag - Anlage 1 '!E34+'Antrag - Anlage 1 '!D35+'Antrag - Anlage 1 '!E35+'Antrag - Anlage 1 '!D36+'Antrag - Anlage 1 '!E36)/39</f>
        <v>0</v>
      </c>
      <c r="H33" s="26" t="s">
        <v>98</v>
      </c>
      <c r="I33" s="26"/>
      <c r="K33" s="7"/>
      <c r="O33" s="40"/>
      <c r="P33" s="44">
        <v>4850</v>
      </c>
    </row>
    <row r="34" spans="1:20">
      <c r="G34" s="164" t="e">
        <f>P30-G32-G33</f>
        <v>#VALUE!</v>
      </c>
      <c r="H34" s="34" t="s">
        <v>101</v>
      </c>
      <c r="I34" s="34"/>
      <c r="K34" s="2"/>
      <c r="L34" s="2"/>
      <c r="M34" s="2"/>
      <c r="P34" s="45">
        <v>4300</v>
      </c>
    </row>
    <row r="35" spans="1:20" ht="13.5" thickBot="1">
      <c r="G35" s="99" t="e">
        <f>G32+G33+G34</f>
        <v>#VALUE!</v>
      </c>
      <c r="K35" s="9"/>
    </row>
    <row r="36" spans="1:20" ht="5.25" customHeight="1" thickTop="1">
      <c r="B36" s="2"/>
      <c r="G36" s="100"/>
      <c r="K36" s="9"/>
    </row>
    <row r="37" spans="1:20" ht="18" customHeight="1">
      <c r="B37" s="2" t="s">
        <v>11</v>
      </c>
      <c r="F37" s="233" t="s">
        <v>30</v>
      </c>
      <c r="G37" s="233"/>
      <c r="H37" s="233"/>
      <c r="I37" s="233"/>
      <c r="J37" s="233"/>
      <c r="K37" s="43" t="e">
        <f>F20/O20</f>
        <v>#VALUE!</v>
      </c>
      <c r="L37" s="2" t="s">
        <v>102</v>
      </c>
      <c r="M37" s="2"/>
      <c r="N37" s="31"/>
      <c r="O37" s="42" t="e">
        <f>C43</f>
        <v>#VALUE!</v>
      </c>
      <c r="P37" s="28" t="e">
        <f>O37*(P26*K37)</f>
        <v>#VALUE!</v>
      </c>
      <c r="Q37" s="2"/>
      <c r="R37" s="2"/>
    </row>
    <row r="38" spans="1:20" ht="21" customHeight="1" thickBot="1">
      <c r="B38" s="27"/>
      <c r="C38" s="27"/>
      <c r="D38" s="27"/>
      <c r="E38" s="24"/>
      <c r="F38" s="233" t="s">
        <v>29</v>
      </c>
      <c r="G38" s="234"/>
      <c r="H38" s="234"/>
      <c r="I38" s="234"/>
      <c r="J38" s="234"/>
      <c r="K38" s="43" t="e">
        <f>J20/O20</f>
        <v>#VALUE!</v>
      </c>
      <c r="L38" s="2" t="s">
        <v>44</v>
      </c>
      <c r="O38" s="42" t="e">
        <f>C42</f>
        <v>#VALUE!</v>
      </c>
      <c r="P38" s="30" t="e">
        <f>O38*(P26*K38)</f>
        <v>#VALUE!</v>
      </c>
      <c r="R38" s="33"/>
      <c r="T38" s="37"/>
    </row>
    <row r="39" spans="1:20" ht="14.25" customHeight="1">
      <c r="B39" s="26" t="s">
        <v>85</v>
      </c>
      <c r="C39" s="26"/>
      <c r="D39" s="26" t="s">
        <v>24</v>
      </c>
      <c r="E39" s="26"/>
      <c r="F39" s="69"/>
      <c r="G39" s="69"/>
      <c r="H39" s="69"/>
      <c r="I39" s="69"/>
      <c r="J39" s="69"/>
      <c r="K39" s="2"/>
      <c r="O39" s="41"/>
      <c r="P39" s="32"/>
      <c r="R39" s="33"/>
    </row>
    <row r="40" spans="1:20" ht="13.5" customHeight="1">
      <c r="F40" s="69"/>
      <c r="G40" s="70"/>
      <c r="H40" s="69"/>
      <c r="I40" s="69"/>
      <c r="J40" s="69"/>
      <c r="K40" s="101" t="e">
        <f>P29+P27+P28</f>
        <v>#VALUE!</v>
      </c>
      <c r="L40" s="2" t="s">
        <v>28</v>
      </c>
      <c r="M40" s="2"/>
      <c r="N40" s="31"/>
      <c r="O40" s="42" t="e">
        <f>C41</f>
        <v>#VALUE!</v>
      </c>
      <c r="P40" s="28" t="e">
        <f>K40*O40</f>
        <v>#VALUE!</v>
      </c>
    </row>
    <row r="41" spans="1:20">
      <c r="B41" s="46" t="s">
        <v>26</v>
      </c>
      <c r="C41" s="47" t="e">
        <f>(G32*P32++G33*P33+G34*P34)/P30</f>
        <v>#VALUE!</v>
      </c>
      <c r="F41" s="69"/>
      <c r="G41" s="69"/>
      <c r="H41" s="69"/>
      <c r="I41" s="69"/>
      <c r="J41" s="69"/>
    </row>
    <row r="42" spans="1:20">
      <c r="B42" s="48" t="s">
        <v>45</v>
      </c>
      <c r="C42" s="49" t="e">
        <f>C41/84*87.6</f>
        <v>#VALUE!</v>
      </c>
      <c r="D42" s="37"/>
      <c r="E42" s="37"/>
      <c r="F42" s="69"/>
      <c r="G42" s="69"/>
      <c r="H42" s="72"/>
      <c r="I42" s="69"/>
      <c r="J42" s="69"/>
      <c r="O42" s="94" t="s">
        <v>27</v>
      </c>
      <c r="P42" s="90" t="e">
        <f>P37+P38+P40+0.01</f>
        <v>#VALUE!</v>
      </c>
    </row>
    <row r="43" spans="1:20">
      <c r="B43" s="50" t="s">
        <v>103</v>
      </c>
      <c r="C43" s="51" t="e">
        <f>C41/84*90.3</f>
        <v>#VALUE!</v>
      </c>
      <c r="K43" s="223" t="s">
        <v>106</v>
      </c>
      <c r="L43" s="223"/>
      <c r="M43" s="223"/>
      <c r="N43" s="223"/>
      <c r="O43" s="94" t="s">
        <v>107</v>
      </c>
      <c r="P43" s="114" t="e">
        <f>(P42*3)-0.01</f>
        <v>#VALUE!</v>
      </c>
    </row>
    <row r="44" spans="1:20" ht="5.25" customHeight="1">
      <c r="C44" s="39"/>
      <c r="J44" s="8"/>
      <c r="K44" s="242"/>
      <c r="L44" s="242"/>
      <c r="M44" s="242"/>
      <c r="N44" s="242"/>
      <c r="P44" s="41"/>
    </row>
    <row r="45" spans="1:20" ht="3.75" customHeight="1">
      <c r="C45" s="38"/>
      <c r="D45" s="38"/>
      <c r="E45" s="38"/>
      <c r="F45" s="38"/>
      <c r="G45" s="38"/>
      <c r="H45" s="38"/>
      <c r="I45" s="38"/>
      <c r="J45" s="38"/>
      <c r="N45" s="232"/>
      <c r="O45" s="232"/>
      <c r="P45" s="91"/>
    </row>
    <row r="46" spans="1:20">
      <c r="A46" s="13"/>
      <c r="B46" s="54" t="s">
        <v>38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55"/>
      <c r="N46" s="55"/>
      <c r="O46" s="55"/>
      <c r="P46" s="56"/>
    </row>
    <row r="47" spans="1:20" ht="14.25" customHeight="1">
      <c r="A47" s="57" t="s">
        <v>32</v>
      </c>
      <c r="B47" s="102" t="e">
        <f>G32</f>
        <v>#VALUE!</v>
      </c>
      <c r="C47" s="58" t="s">
        <v>31</v>
      </c>
      <c r="D47" s="59">
        <f>P32</f>
        <v>5100</v>
      </c>
      <c r="E47" s="60" t="s">
        <v>33</v>
      </c>
      <c r="F47" s="97">
        <f>G33</f>
        <v>0</v>
      </c>
      <c r="G47" s="58" t="s">
        <v>34</v>
      </c>
      <c r="H47" s="53">
        <f>P33</f>
        <v>4850</v>
      </c>
      <c r="I47" s="52" t="s">
        <v>33</v>
      </c>
      <c r="J47" s="97" t="e">
        <f>G34</f>
        <v>#VALUE!</v>
      </c>
      <c r="K47" s="52" t="s">
        <v>31</v>
      </c>
      <c r="L47" s="53">
        <f>P34</f>
        <v>4300</v>
      </c>
      <c r="M47" s="52" t="s">
        <v>35</v>
      </c>
      <c r="N47" s="103" t="e">
        <f>P30</f>
        <v>#VALUE!</v>
      </c>
      <c r="O47" s="39" t="s">
        <v>36</v>
      </c>
      <c r="P47" s="61" t="e">
        <f>C41</f>
        <v>#VALUE!</v>
      </c>
    </row>
    <row r="48" spans="1:20" ht="15">
      <c r="A48" s="62"/>
      <c r="C48" s="63"/>
      <c r="D48" s="63"/>
      <c r="E48" s="63"/>
      <c r="F48" s="63"/>
      <c r="G48" s="63"/>
      <c r="H48" s="63"/>
      <c r="I48" s="63"/>
      <c r="L48" s="63"/>
      <c r="M48" s="39"/>
      <c r="N48" s="39"/>
      <c r="O48" s="39"/>
      <c r="P48" s="64"/>
    </row>
    <row r="49" spans="1:16">
      <c r="A49" s="62"/>
      <c r="B49" s="65" t="s">
        <v>37</v>
      </c>
      <c r="M49" s="39"/>
      <c r="N49" s="39"/>
      <c r="O49" s="39"/>
      <c r="P49" s="64"/>
    </row>
    <row r="50" spans="1:16">
      <c r="A50" s="66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8"/>
    </row>
    <row r="52" spans="1:16">
      <c r="B52" s="31"/>
    </row>
  </sheetData>
  <sheetProtection password="CFC5" sheet="1" objects="1" scenarios="1"/>
  <mergeCells count="19">
    <mergeCell ref="N45:O45"/>
    <mergeCell ref="F37:J37"/>
    <mergeCell ref="F38:J38"/>
    <mergeCell ref="C9:F9"/>
    <mergeCell ref="G9:J9"/>
    <mergeCell ref="L9:N9"/>
    <mergeCell ref="D15:E15"/>
    <mergeCell ref="D17:E17"/>
    <mergeCell ref="D10:E10"/>
    <mergeCell ref="D11:E11"/>
    <mergeCell ref="K43:N43"/>
    <mergeCell ref="K27:M27"/>
    <mergeCell ref="K44:N44"/>
    <mergeCell ref="B31:D31"/>
    <mergeCell ref="C7:H7"/>
    <mergeCell ref="P9:P11"/>
    <mergeCell ref="O9:O11"/>
    <mergeCell ref="C5:H5"/>
    <mergeCell ref="L7:N7"/>
  </mergeCells>
  <phoneticPr fontId="0" type="noConversion"/>
  <pageMargins left="0.78740157499999996" right="0.78740157499999996" top="0.984251969" bottom="0.984251969" header="0.4921259845" footer="0.4921259845"/>
  <pageSetup paperSize="9" scale="95" orientation="landscape" r:id="rId1"/>
  <headerFooter alignWithMargins="0">
    <oddHeader>&amp;L&amp;UBitte nur die orange hinterlegten Felder ausfüllen.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Antrag - Anlage 1 </vt:lpstr>
      <vt:lpstr> Anlage 1 </vt:lpstr>
    </vt:vector>
  </TitlesOfParts>
  <Company>ADV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Stadtverwaltung Spremberg</dc:creator>
  <cp:lastModifiedBy>Maik GÃ¼ttge</cp:lastModifiedBy>
  <cp:lastPrinted>2025-01-15T10:56:30Z</cp:lastPrinted>
  <dcterms:created xsi:type="dcterms:W3CDTF">2001-04-05T09:01:18Z</dcterms:created>
  <dcterms:modified xsi:type="dcterms:W3CDTF">2025-03-14T16:41:09Z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